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340" tabRatio="908" activeTab="0"/>
  </bookViews>
  <sheets>
    <sheet name="Пояснит. записка" sheetId="1" r:id="rId1"/>
    <sheet name="ИК" sheetId="2" r:id="rId2"/>
    <sheet name="Сводка" sheetId="3" r:id="rId3"/>
    <sheet name="Таблица 1" sheetId="4" r:id="rId4"/>
    <sheet name="Таблица 2" sheetId="5" r:id="rId5"/>
    <sheet name="Таблица 2А" sheetId="6" r:id="rId6"/>
    <sheet name="Таблица 3" sheetId="7" r:id="rId7"/>
    <sheet name="Таблица 4" sheetId="8" r:id="rId8"/>
    <sheet name="Таблица 4А" sheetId="9" r:id="rId9"/>
    <sheet name="Таблица 5" sheetId="10" r:id="rId10"/>
    <sheet name="Таблица 6" sheetId="11" r:id="rId11"/>
    <sheet name="Таблица 7" sheetId="12" r:id="rId12"/>
    <sheet name="Таблица 8" sheetId="13" r:id="rId13"/>
    <sheet name="Таблица 9" sheetId="14" r:id="rId14"/>
    <sheet name="Предложение на утверждение" sheetId="15" r:id="rId15"/>
    <sheet name="Динамика основных показателей" sheetId="16" r:id="rId16"/>
    <sheet name="Потери ХХ в тр-рах" sheetId="17" r:id="rId17"/>
    <sheet name="Нагр.потери в тр-рах" sheetId="18" r:id="rId18"/>
    <sheet name="Нагр.потери в линиях" sheetId="19" r:id="rId19"/>
  </sheets>
  <definedNames>
    <definedName name="_xlnm.Print_Area" localSheetId="0">'Пояснит. записка'!$A$1:$Z$521</definedName>
  </definedNames>
  <calcPr fullCalcOnLoad="1"/>
</workbook>
</file>

<file path=xl/sharedStrings.xml><?xml version="1.0" encoding="utf-8"?>
<sst xmlns="http://schemas.openxmlformats.org/spreadsheetml/2006/main" count="2370" uniqueCount="1006">
  <si>
    <r>
      <t xml:space="preserve">    Условно-постоянные потери электроэнергии (∆ W</t>
    </r>
    <r>
      <rPr>
        <vertAlign val="subscript"/>
        <sz val="13"/>
        <rFont val="Arial"/>
        <family val="2"/>
      </rPr>
      <t>у-п</t>
    </r>
    <r>
      <rPr>
        <sz val="13"/>
        <rFont val="Arial"/>
        <family val="2"/>
      </rPr>
      <t xml:space="preserve">) приняты по результатам их расчетов за базовый период, так как изменение состава оборудования и протяженности линий на регулируемый период не предполагается. </t>
    </r>
  </si>
  <si>
    <r>
      <t>1.4.2. Расчет  нагрузочных потерь электроэнергии на регулируемый период</t>
    </r>
    <r>
      <rPr>
        <b/>
        <sz val="7"/>
        <rFont val="Arial"/>
        <family val="2"/>
      </rPr>
      <t xml:space="preserve">    </t>
    </r>
  </si>
  <si>
    <r>
      <t>∆W</t>
    </r>
    <r>
      <rPr>
        <b/>
        <i/>
        <vertAlign val="subscript"/>
        <sz val="13"/>
        <rFont val="Arial"/>
        <family val="2"/>
      </rPr>
      <t>н.р</t>
    </r>
    <r>
      <rPr>
        <b/>
        <i/>
        <sz val="13"/>
        <rFont val="Arial"/>
        <family val="2"/>
      </rPr>
      <t xml:space="preserve"> = ∆W</t>
    </r>
    <r>
      <rPr>
        <b/>
        <i/>
        <vertAlign val="subscript"/>
        <sz val="13"/>
        <rFont val="Arial"/>
        <family val="2"/>
      </rPr>
      <t>н. Б</t>
    </r>
    <r>
      <rPr>
        <b/>
        <sz val="13"/>
        <rFont val="Arial"/>
        <family val="2"/>
      </rPr>
      <t xml:space="preserve"> </t>
    </r>
  </si>
  <si>
    <r>
      <t>∆W</t>
    </r>
    <r>
      <rPr>
        <b/>
        <i/>
        <vertAlign val="subscript"/>
        <sz val="13"/>
        <rFont val="Arial"/>
        <family val="2"/>
      </rPr>
      <t>н Б</t>
    </r>
    <r>
      <rPr>
        <b/>
        <i/>
        <sz val="13"/>
        <rFont val="Arial"/>
        <family val="2"/>
      </rPr>
      <t>, ∆W</t>
    </r>
    <r>
      <rPr>
        <b/>
        <i/>
        <vertAlign val="subscript"/>
        <sz val="13"/>
        <rFont val="Arial"/>
        <family val="2"/>
      </rPr>
      <t>н.р</t>
    </r>
  </si>
  <si>
    <r>
      <t>W</t>
    </r>
    <r>
      <rPr>
        <b/>
        <i/>
        <vertAlign val="subscript"/>
        <sz val="13"/>
        <rFont val="Arial"/>
        <family val="2"/>
      </rPr>
      <t>ос.Б</t>
    </r>
    <r>
      <rPr>
        <b/>
        <i/>
        <sz val="13"/>
        <rFont val="Arial"/>
        <family val="2"/>
      </rPr>
      <t>, W</t>
    </r>
    <r>
      <rPr>
        <b/>
        <i/>
        <vertAlign val="subscript"/>
        <sz val="13"/>
        <rFont val="Arial"/>
        <family val="2"/>
      </rPr>
      <t>ос.р</t>
    </r>
  </si>
  <si>
    <r>
      <t>1.4.3. Расчет потерь электроэнергии, обусловленных допустимой погрешностью системы учета электроэнергии на регулируемый период</t>
    </r>
    <r>
      <rPr>
        <b/>
        <sz val="7"/>
        <rFont val="Arial"/>
        <family val="2"/>
      </rPr>
      <t xml:space="preserve">     </t>
    </r>
  </si>
  <si>
    <r>
      <t>∆ W</t>
    </r>
    <r>
      <rPr>
        <b/>
        <vertAlign val="subscript"/>
        <sz val="13"/>
        <rFont val="Arial"/>
        <family val="2"/>
      </rPr>
      <t xml:space="preserve">погр.Р </t>
    </r>
    <r>
      <rPr>
        <b/>
        <sz val="13"/>
        <rFont val="Arial"/>
        <family val="2"/>
      </rPr>
      <t xml:space="preserve">= </t>
    </r>
  </si>
  <si>
    <r>
      <t>∆W</t>
    </r>
    <r>
      <rPr>
        <b/>
        <vertAlign val="subscript"/>
        <sz val="13"/>
        <rFont val="Arial"/>
        <family val="2"/>
      </rPr>
      <t>погр.Б, %</t>
    </r>
  </si>
  <si>
    <r>
      <t>1.4.4. Общие результаты расчета технологических потерь</t>
    </r>
    <r>
      <rPr>
        <b/>
        <sz val="7"/>
        <rFont val="Arial"/>
        <family val="2"/>
      </rPr>
      <t xml:space="preserve">    </t>
    </r>
  </si>
  <si>
    <r>
      <t xml:space="preserve">    Технологические потери по абсолютной величине (∆W</t>
    </r>
    <r>
      <rPr>
        <i/>
        <vertAlign val="subscript"/>
        <sz val="13"/>
        <rFont val="Arial"/>
        <family val="2"/>
      </rPr>
      <t>НТПЭ.Р</t>
    </r>
    <r>
      <rPr>
        <sz val="13"/>
        <rFont val="Arial"/>
        <family val="2"/>
      </rPr>
      <t>) на регулируемый период определены:</t>
    </r>
  </si>
  <si>
    <r>
      <t>∆W</t>
    </r>
    <r>
      <rPr>
        <b/>
        <i/>
        <vertAlign val="subscript"/>
        <sz val="13"/>
        <rFont val="Arial"/>
        <family val="2"/>
      </rPr>
      <t xml:space="preserve">НТПЭ.Р </t>
    </r>
    <r>
      <rPr>
        <b/>
        <i/>
        <sz val="13"/>
        <rFont val="Arial"/>
        <family val="2"/>
      </rPr>
      <t>=</t>
    </r>
    <r>
      <rPr>
        <b/>
        <i/>
        <vertAlign val="subscript"/>
        <sz val="13"/>
        <rFont val="Arial"/>
        <family val="2"/>
      </rPr>
      <t xml:space="preserve"> </t>
    </r>
    <r>
      <rPr>
        <b/>
        <i/>
        <sz val="13"/>
        <rFont val="Arial"/>
        <family val="2"/>
      </rPr>
      <t>∆ W</t>
    </r>
    <r>
      <rPr>
        <b/>
        <i/>
        <vertAlign val="subscript"/>
        <sz val="13"/>
        <rFont val="Arial"/>
        <family val="2"/>
      </rPr>
      <t xml:space="preserve">у-п.р </t>
    </r>
    <r>
      <rPr>
        <b/>
        <i/>
        <sz val="13"/>
        <rFont val="Arial"/>
        <family val="2"/>
      </rPr>
      <t xml:space="preserve">+ </t>
    </r>
    <r>
      <rPr>
        <b/>
        <i/>
        <vertAlign val="subscript"/>
        <sz val="13"/>
        <rFont val="Arial"/>
        <family val="2"/>
      </rPr>
      <t xml:space="preserve">  </t>
    </r>
    <r>
      <rPr>
        <b/>
        <i/>
        <sz val="13"/>
        <rFont val="Arial"/>
        <family val="2"/>
      </rPr>
      <t>∆ W</t>
    </r>
    <r>
      <rPr>
        <b/>
        <i/>
        <vertAlign val="subscript"/>
        <sz val="13"/>
        <rFont val="Arial"/>
        <family val="2"/>
      </rPr>
      <t xml:space="preserve">н.р  </t>
    </r>
    <r>
      <rPr>
        <b/>
        <i/>
        <sz val="13"/>
        <rFont val="Arial"/>
        <family val="2"/>
      </rPr>
      <t>+ ∆ W</t>
    </r>
    <r>
      <rPr>
        <b/>
        <i/>
        <vertAlign val="subscript"/>
        <sz val="13"/>
        <rFont val="Arial"/>
        <family val="2"/>
      </rPr>
      <t>погр.Б</t>
    </r>
    <r>
      <rPr>
        <b/>
        <i/>
        <sz val="13"/>
        <rFont val="Arial"/>
        <family val="2"/>
      </rPr>
      <t xml:space="preserve"> ,</t>
    </r>
  </si>
  <si>
    <r>
      <t>∆ W</t>
    </r>
    <r>
      <rPr>
        <b/>
        <i/>
        <vertAlign val="subscript"/>
        <sz val="13"/>
        <rFont val="Arial"/>
        <family val="2"/>
      </rPr>
      <t>у-п.р</t>
    </r>
  </si>
  <si>
    <r>
      <t>∆ W</t>
    </r>
    <r>
      <rPr>
        <b/>
        <i/>
        <vertAlign val="subscript"/>
        <sz val="13"/>
        <rFont val="Arial"/>
        <family val="2"/>
      </rPr>
      <t>н.р</t>
    </r>
  </si>
  <si>
    <r>
      <t>∆ W</t>
    </r>
    <r>
      <rPr>
        <b/>
        <i/>
        <vertAlign val="subscript"/>
        <sz val="13"/>
        <rFont val="Arial"/>
        <family val="2"/>
      </rPr>
      <t>погр.р</t>
    </r>
  </si>
  <si>
    <r>
      <t>∆ W</t>
    </r>
    <r>
      <rPr>
        <b/>
        <i/>
        <vertAlign val="subscript"/>
        <sz val="13"/>
        <rFont val="Arial"/>
        <family val="2"/>
      </rPr>
      <t xml:space="preserve">НТПЭ.Р. % </t>
    </r>
    <r>
      <rPr>
        <b/>
        <i/>
        <sz val="13"/>
        <rFont val="Arial"/>
        <family val="2"/>
      </rPr>
      <t xml:space="preserve"> = </t>
    </r>
  </si>
  <si>
    <r>
      <t xml:space="preserve">    технологические потери электроэнергии на регулируемый период             (∆ W</t>
    </r>
    <r>
      <rPr>
        <vertAlign val="subscript"/>
        <sz val="13"/>
        <rFont val="Arial"/>
        <family val="2"/>
      </rPr>
      <t>ТПЭ.СБ.Р.</t>
    </r>
    <r>
      <rPr>
        <sz val="13"/>
        <rFont val="Arial"/>
        <family val="2"/>
      </rPr>
      <t xml:space="preserve">  ) для субабонентов определяются по формуле:</t>
    </r>
  </si>
  <si>
    <r>
      <t>∆ W</t>
    </r>
    <r>
      <rPr>
        <b/>
        <i/>
        <vertAlign val="subscript"/>
        <sz val="13"/>
        <rFont val="Arial"/>
        <family val="2"/>
      </rPr>
      <t>ТПЭ.</t>
    </r>
    <r>
      <rPr>
        <b/>
        <vertAlign val="subscript"/>
        <sz val="13"/>
        <rFont val="Arial"/>
        <family val="2"/>
      </rPr>
      <t>∑.</t>
    </r>
    <r>
      <rPr>
        <b/>
        <i/>
        <vertAlign val="subscript"/>
        <sz val="13"/>
        <rFont val="Arial"/>
        <family val="2"/>
      </rPr>
      <t xml:space="preserve">Р. </t>
    </r>
    <r>
      <rPr>
        <b/>
        <i/>
        <sz val="13"/>
        <rFont val="Arial"/>
        <family val="2"/>
      </rPr>
      <t xml:space="preserve"> </t>
    </r>
  </si>
  <si>
    <r>
      <t xml:space="preserve"> W</t>
    </r>
    <r>
      <rPr>
        <b/>
        <i/>
        <vertAlign val="subscript"/>
        <sz val="13"/>
        <rFont val="Arial"/>
        <family val="2"/>
      </rPr>
      <t xml:space="preserve">П.СБ.Р.  </t>
    </r>
  </si>
  <si>
    <r>
      <t>W</t>
    </r>
    <r>
      <rPr>
        <b/>
        <i/>
        <vertAlign val="subscript"/>
        <sz val="13"/>
        <rFont val="Arial"/>
        <family val="2"/>
      </rPr>
      <t xml:space="preserve">П.СП.Р. </t>
    </r>
  </si>
  <si>
    <r>
      <t xml:space="preserve">    отпуск в сеть для субабонентов на регулируемый период (W</t>
    </r>
    <r>
      <rPr>
        <vertAlign val="subscript"/>
        <sz val="13"/>
        <rFont val="Arial"/>
        <family val="2"/>
      </rPr>
      <t xml:space="preserve">ОС.СБ.Р. ) </t>
    </r>
    <r>
      <rPr>
        <sz val="13"/>
        <rFont val="Arial"/>
        <family val="2"/>
      </rPr>
      <t xml:space="preserve">определяется по формуле: </t>
    </r>
  </si>
  <si>
    <r>
      <t xml:space="preserve">    Таблица 12. </t>
    </r>
    <r>
      <rPr>
        <b/>
        <sz val="7"/>
        <rFont val="Arial"/>
        <family val="2"/>
      </rPr>
      <t xml:space="preserve"> </t>
    </r>
    <r>
      <rPr>
        <b/>
        <sz val="13"/>
        <rFont val="Arial"/>
        <family val="2"/>
      </rPr>
      <t>Результаты расчета технологических потерь электроэнергии на регулируемый период для субабонентов</t>
    </r>
  </si>
  <si>
    <r>
      <t>ΔW</t>
    </r>
    <r>
      <rPr>
        <vertAlign val="subscript"/>
        <sz val="10"/>
        <rFont val="Arial"/>
        <family val="2"/>
      </rPr>
      <t>ТПЭ.∑Р</t>
    </r>
  </si>
  <si>
    <r>
      <t>W</t>
    </r>
    <r>
      <rPr>
        <vertAlign val="subscript"/>
        <sz val="10"/>
        <rFont val="Arial"/>
        <family val="2"/>
      </rPr>
      <t>П.СБ.Р.</t>
    </r>
  </si>
  <si>
    <r>
      <t>W</t>
    </r>
    <r>
      <rPr>
        <vertAlign val="subscript"/>
        <sz val="10"/>
        <rFont val="Arial"/>
        <family val="2"/>
      </rPr>
      <t>П.СП.Р.</t>
    </r>
  </si>
  <si>
    <r>
      <t>ΔW</t>
    </r>
    <r>
      <rPr>
        <vertAlign val="subscript"/>
        <sz val="10"/>
        <rFont val="Arial"/>
        <family val="2"/>
      </rPr>
      <t>ТПЭ.СБ.Р</t>
    </r>
  </si>
  <si>
    <r>
      <t>W</t>
    </r>
    <r>
      <rPr>
        <vertAlign val="subscript"/>
        <sz val="10"/>
        <rFont val="Arial"/>
        <family val="2"/>
      </rPr>
      <t>ОС.СБ.Р.</t>
    </r>
  </si>
  <si>
    <r>
      <t xml:space="preserve">ΔW </t>
    </r>
    <r>
      <rPr>
        <vertAlign val="subscript"/>
        <sz val="10"/>
        <rFont val="Arial"/>
        <family val="2"/>
      </rPr>
      <t>НТПЭ.СБ.Р</t>
    </r>
    <r>
      <rPr>
        <sz val="10"/>
        <rFont val="Arial"/>
        <family val="2"/>
      </rPr>
      <t xml:space="preserve"> </t>
    </r>
  </si>
  <si>
    <r>
      <t xml:space="preserve">Отпуск электроэнергии в сеть 
фактический </t>
    </r>
    <r>
      <rPr>
        <sz val="10"/>
        <rFont val="Arial"/>
        <family val="2"/>
      </rPr>
      <t>(для базового и предшествующего базовому периодов)/</t>
    </r>
    <r>
      <rPr>
        <b/>
        <sz val="10"/>
        <rFont val="Arial"/>
        <family val="2"/>
      </rPr>
      <t xml:space="preserve">
прогнозный </t>
    </r>
    <r>
      <rPr>
        <sz val="10"/>
        <rFont val="Arial"/>
        <family val="2"/>
      </rPr>
      <t>(для текущего и регулируемого периода)</t>
    </r>
  </si>
  <si>
    <r>
      <t xml:space="preserve">Потери электроэнергии 
отчетные (фактические) </t>
    </r>
    <r>
      <rPr>
        <sz val="10"/>
        <rFont val="Arial"/>
        <family val="2"/>
      </rPr>
      <t>(для базового и предшествующего базовому периодов)/</t>
    </r>
    <r>
      <rPr>
        <b/>
        <sz val="10"/>
        <rFont val="Arial"/>
        <family val="2"/>
      </rPr>
      <t xml:space="preserve"> 
прогнозные </t>
    </r>
    <r>
      <rPr>
        <sz val="10"/>
        <rFont val="Arial"/>
        <family val="2"/>
      </rPr>
      <t>(для текущего и регулируемого периода)</t>
    </r>
  </si>
  <si>
    <r>
      <t xml:space="preserve">Норматив технологических потерь электроэнергии при ее передаче по электрическим сетям,
предлагаемый к утверждению </t>
    </r>
    <r>
      <rPr>
        <sz val="10"/>
        <rFont val="Arial"/>
        <family val="2"/>
      </rPr>
      <t>(для регулируемого периода)</t>
    </r>
    <r>
      <rPr>
        <b/>
        <sz val="10"/>
        <rFont val="Arial"/>
        <family val="2"/>
      </rPr>
      <t xml:space="preserve">/ утвержденный в Минэнерго России </t>
    </r>
    <r>
      <rPr>
        <sz val="10"/>
        <rFont val="Arial"/>
        <family val="2"/>
      </rPr>
      <t>(для остальных периодов)</t>
    </r>
  </si>
  <si>
    <t>% от отпуска в сеть</t>
  </si>
  <si>
    <t>Значение отпуска электроэнергии в сеть, соотвествующее нормативу</t>
  </si>
  <si>
    <t>Общая информация</t>
  </si>
  <si>
    <t>Адрес</t>
  </si>
  <si>
    <t>Экспертная организация</t>
  </si>
  <si>
    <t>Наименование (с указанием организационно-правовой формы)</t>
  </si>
  <si>
    <t>Электронная почта</t>
  </si>
  <si>
    <t>ФИО руководителя</t>
  </si>
  <si>
    <t>Должность руководителя</t>
  </si>
  <si>
    <t>Контактный телефон руководителя</t>
  </si>
  <si>
    <t>ФИО ответственного исполнителя</t>
  </si>
  <si>
    <t>Должность ответственного исполнителя</t>
  </si>
  <si>
    <t>Контактный телефон ответственного исполнителя</t>
  </si>
  <si>
    <t>Электронная почта ответственного исполнителя</t>
  </si>
  <si>
    <t xml:space="preserve">Организация: </t>
  </si>
  <si>
    <t>Местонахождение</t>
  </si>
  <si>
    <t>наименование предприятия</t>
  </si>
  <si>
    <t>Организационно-правовая форма, наименование и местонахождение
предприятия и Экспертной организации</t>
  </si>
  <si>
    <t>Предприятие</t>
  </si>
  <si>
    <t xml:space="preserve">   в том числе отпуск в сеть для субабонентов</t>
  </si>
  <si>
    <t>объем переданной (потребленной) электроэнергии субабонентами</t>
  </si>
  <si>
    <t>объем переданной (потребленной) электроэнергии субабонентам</t>
  </si>
  <si>
    <t>в том числе отпуск электроэнергии для субабонентов</t>
  </si>
  <si>
    <t>Отпуск электроэнергии в сеть (п.1-п.2+п.3)</t>
  </si>
  <si>
    <t>Объем (количество) переданной (потребленной) электроэнергии, всего</t>
  </si>
  <si>
    <t>в том числе:         объем (количество) переданной (потребленной) электроэнергии энергопринимающим устройствам предприятия и субабонентам, непосредственно подключенным к шинам подстанций</t>
  </si>
  <si>
    <t>Подпись</t>
  </si>
  <si>
    <t>в том числе:        объем (количество) переданной (потребленной) электроэнергии энергопринимающим устройствам предприятия и субабонентам, непосредственно подключенным к шинам подстанций</t>
  </si>
  <si>
    <t>объем переданной (потребленной)  электроэнергии субабонентам</t>
  </si>
  <si>
    <t>в том числе объем (количество) переданной (потребленной) электроэнергии энергопринимающим устройствам предприятия и субабонентам, непосредственно подключенным к шинам подстанций</t>
  </si>
  <si>
    <t>в том числе обусловленные передачей электроэнергии субабонентам</t>
  </si>
  <si>
    <t>СПРАВОЧНО:
Нормативные технологические потери электроэнергии в процентах от  отпуска электроэнергии в сеть (п.5.1/п.1.1)</t>
  </si>
  <si>
    <t>для передачи электроэнергии субабонентам</t>
  </si>
  <si>
    <t>Объем эл.энергии тыс. кВт.ч.</t>
  </si>
  <si>
    <t>КТП 10/0,4,
А/С №10</t>
  </si>
  <si>
    <t>КНС 02,
ТП 2412</t>
  </si>
  <si>
    <t>КНС 03,
ТП 3098</t>
  </si>
  <si>
    <t>КНС 04,
ТП 2812</t>
  </si>
  <si>
    <t>КНС 05,
ТП 3721</t>
  </si>
  <si>
    <t>КНС 4-2,
ТП 5125</t>
  </si>
  <si>
    <t>Примечания: 1. Резервные не используемые трансформаторы,  а также специальные трансформаторы для плавки гололеда в таблицу не включаются. 2. В столбце «Всего» указываются значения объемов оборудования по электрической сети, участвующей в процессе передачи электроэнергии субабонентам. 2. В столбце «для передачи электроэнергии субабонентам» в случае наличия объемов оборудования, участвующего в процессе передачи электроэнергии только субабонентам (без собственного потребления электроэнергии предприятием), указываются их значения</t>
  </si>
  <si>
    <t>Примечания: 1. В столбце «Всего» указываются значения объемов оборудования по электрической сети, участвующей в процессе передачи электроэнергии субабонентам. 2. В столбце «для передачи электроэнергии субабонентам» в случае наличия объемов оборудования, участвующего в процессе передачи электроэнергии только субабонентам (без собственного потребления электроэнергии предприятием), указываются их значения</t>
  </si>
  <si>
    <t>Таблица 1* - Показатели баланса электроэнергии в целом по электрическим сетям ТСО</t>
  </si>
  <si>
    <t>Суммарная длина ВЛ, км</t>
  </si>
  <si>
    <t>Ступень напряжения, кВ</t>
  </si>
  <si>
    <t>15/20</t>
  </si>
  <si>
    <t>Таблица 11. Расход электроэнергии на собственные нужды ПС</t>
  </si>
  <si>
    <t xml:space="preserve">Динамика основных показателей  для утверждения норматива технологических потерь электроэнергии </t>
  </si>
  <si>
    <t>1.1. Краткая характеристика электрических сетей                                УМУП "Ульяновскводоканал"</t>
  </si>
  <si>
    <t>1.3.1.6. Расход электроэнергии на собственные нужды ПС</t>
  </si>
  <si>
    <t>* Примечания: 1.Прием электроэнергии в сеть определяется как сумма объемов электроэнергии, поступившей (поставленной) в электрическую сеть из других (смежных) сетевых организаций и от производителей электроэнергии (несальдируемая величина). 2. ССО - смежная сетевая организация, расположенная на территории другого субъекта Российской Федерации. 3. ГК - генерирующая компания. 4. Отдача электроэнергии  из сети определяется как сумма объемов электроэнергии, отпущенной из электрической сети в другие смежные сетевые организации другого субъекта Российской Федерации и в сети производителей электроэнергии (не включая объем (количество) переданной (потребленной)  электроэнергии) (несальдируемая величина). 5. Отпуск электроэнергии  в электрическую сеть предприятия (отпуск в сеть) определяется как разность между приемом электроэнергии в сеть и ее отдачей из электрической сети. 6. Объем (количество) переданной (потребленной) электроэнергии определяется как объем электроэнергии, переданной по электрическим сетям предприятия для собственного потребления предприятием и субабонентам. 7. В случае если расчет норматива потерь электроэнергии выполняется в соответствии с пунктами 22 и 23 Инструкции, таблица 1 заполняется в целом по предприятию.</t>
  </si>
  <si>
    <t>Длина (км)</t>
  </si>
  <si>
    <t>АСБ-70</t>
  </si>
  <si>
    <t>ИП Айнуллов Д.Я. ВПУ 2-10 Сауна</t>
  </si>
  <si>
    <t>МУП "Ульяновскдор-ремсервис"          Пескобаза</t>
  </si>
  <si>
    <t>Гараж           Савельев Н.П.</t>
  </si>
  <si>
    <t>Гараж          Горюшко Ю.А.</t>
  </si>
  <si>
    <t>Гараж Ельмешкина В.А.</t>
  </si>
  <si>
    <t>Гараж            Уханов В.В.</t>
  </si>
  <si>
    <t xml:space="preserve">    - трансформаторы - 35/6  кВ - 4 шт. общей мощностью 16000 кВА; </t>
  </si>
  <si>
    <t xml:space="preserve"> - сведения по количеству трансформаторов тока, трансформаторов напряжения, счетчиков электрической энергии прямого включения 0,22 – 0,66 кВ (таблица 4); </t>
  </si>
  <si>
    <t xml:space="preserve"> - сведения по мощности и количеству шунтирующих реакторов, вентильных разрядников, ограничителей перенапряжения, УПВЧ, СППС ( таблица 5);</t>
  </si>
  <si>
    <t xml:space="preserve"> - сведения по мощности и количеству синхронных компенсаторов ( таблица 6);</t>
  </si>
  <si>
    <t>Нас. Ст.1 Подъема АГВ</t>
  </si>
  <si>
    <t>Нас. Ст.2 Подъема АГВ</t>
  </si>
  <si>
    <t>Нас. Ст. 1 Подъема АГВ,     Т-3</t>
  </si>
  <si>
    <t>Расчет потерь электрической энергии в сетях УМУП "Ульяновскводоканал" выполнен на основе следующих нормативных документов:</t>
  </si>
  <si>
    <t>Регулируемый вид деятельности: передача электрической энергии.</t>
  </si>
  <si>
    <t>Электрические сети УМУП "Ульяновскводоканал", участвующие в процессе передачи электроэнергии субабонентам, включают в себя:</t>
  </si>
  <si>
    <t xml:space="preserve">Полезный отпуск электроэнергии потребителям УМУП "Ульяновскводоканал" осуществляется на уровнях напряжения СН2, НН. </t>
  </si>
  <si>
    <t xml:space="preserve">    - расход электроэнергии на собственные нужды подстанций (таблица 11).</t>
  </si>
  <si>
    <t>ПС "Н. Водозабор", яч. 4</t>
  </si>
  <si>
    <t>2 ААШВ-240</t>
  </si>
  <si>
    <t>ТП "База", Т-1</t>
  </si>
  <si>
    <t>ТП "База", Т-2</t>
  </si>
  <si>
    <t>ГПП "ОСК", яч. 2</t>
  </si>
  <si>
    <t>КТП-1</t>
  </si>
  <si>
    <t>ААШВ-95</t>
  </si>
  <si>
    <t>ГПП "ОСК", яч. 32</t>
  </si>
  <si>
    <t>КТП-2</t>
  </si>
  <si>
    <t>Нас. Ст. 1 подема, Т-3</t>
  </si>
  <si>
    <t>А-95</t>
  </si>
  <si>
    <t xml:space="preserve">   1.1.2.  Организационно-правовая форма:</t>
  </si>
  <si>
    <t xml:space="preserve">    1.1.4. Телефон:</t>
  </si>
  <si>
    <t xml:space="preserve">    1.1.5. Факс</t>
  </si>
  <si>
    <t xml:space="preserve">    1.1.6. Руководители:</t>
  </si>
  <si>
    <t>Телефон</t>
  </si>
  <si>
    <t>Соколов Юрий Николаевич</t>
  </si>
  <si>
    <t xml:space="preserve">    Муниципальное унитарное предприятие</t>
  </si>
  <si>
    <t xml:space="preserve">   1.1.1. Наименование предприятия:</t>
  </si>
  <si>
    <t xml:space="preserve">    Оборудование электрической сети предприятия, используемое только для собственного потребления электроэнергии, из расчета исключено (п. 21. «Инструкции»).  </t>
  </si>
  <si>
    <t xml:space="preserve">    В электрической сети предприятия, участвующей в процессе передачи электроэнергии субабонентам, часть электроэнергии используется для собственного потребления, поэтому  в соответствии с п. 23 «Инструкции»:  </t>
  </si>
  <si>
    <t xml:space="preserve">    - баланс электроэнергии составляется для выделенной электрической сети, участвующей в процессе передачи электроэнергии субабонентам, с учетом собственного потребления и потребления субабонентами за базовый и на регулируемый периоды; </t>
  </si>
  <si>
    <t xml:space="preserve">    - баланс формируется с учетом суммарного отпуска электроэнергии в сеть предприятия; </t>
  </si>
  <si>
    <r>
      <t xml:space="preserve">     </t>
    </r>
    <r>
      <rPr>
        <b/>
        <sz val="13"/>
        <rFont val="Arial"/>
        <family val="2"/>
      </rPr>
      <t>Основной вид деятельности:</t>
    </r>
    <r>
      <rPr>
        <sz val="13"/>
        <rFont val="Arial"/>
        <family val="2"/>
      </rPr>
      <t xml:space="preserve"> наиболее полное и качественное удовлетворение потребностей предприятий, организаций и населения по услугам водоснабжения и канализации.</t>
    </r>
  </si>
  <si>
    <t xml:space="preserve">    - расчет технологических потерь электроэнергии за базовый период выполняется для оборудования, участвующего в процессе передачи электроэнергии субабонентам, с учетом нагрузок, обусловленных собственным потреблением и потреблением субабонентов.  </t>
  </si>
  <si>
    <t>ПС «Северная», яч.43, 54</t>
  </si>
  <si>
    <t>ПС «Ульяновская»</t>
  </si>
  <si>
    <t>ПС «Восточная»</t>
  </si>
  <si>
    <t>ПС Центральная»</t>
  </si>
  <si>
    <t>ПС «Южная»</t>
  </si>
  <si>
    <t xml:space="preserve">    Для расчета потерь использованы следующие исходные данные:</t>
  </si>
  <si>
    <t xml:space="preserve">    - сведения о линиях выше 1 кВ (таблица 2);</t>
  </si>
  <si>
    <t xml:space="preserve">    - годовой отпуск электрической энергии по питаемым фидерам и сведения о трансформаторах (таблица 1);</t>
  </si>
  <si>
    <t xml:space="preserve">    - сведения о линиях 0,38 кВ (таблица 3);</t>
  </si>
  <si>
    <t xml:space="preserve">    - воздушные линии 6(10) кВ - 3 км;</t>
  </si>
  <si>
    <t xml:space="preserve">    - кабельные линии 0,4 кВ - 1,5 км</t>
  </si>
  <si>
    <t xml:space="preserve">    2. Инструкция по организации в Министерстве энергетики Российской Федерации работы по расчету и обоснованию нормативов технологических потерь электроэнергии при ее передаче по электрическим сетям (далее «Инструкция») (утверждена Приказом Минэнерго России № 326 от 30.12.2009 г.)</t>
  </si>
  <si>
    <t>Рыб. Стан ЧП Дубяга С.С,</t>
  </si>
  <si>
    <t>Рыб. Стан ЧП Дубяга С.С.</t>
  </si>
  <si>
    <t>ГПП СОРВ, яч.59</t>
  </si>
  <si>
    <t>Таблица 2. Сведения о линиях выше 1 кВ</t>
  </si>
  <si>
    <t>Таблица 3. Сведения о линиях 0,38 кВ</t>
  </si>
  <si>
    <t>Счетчики  электрон. 1ф.</t>
  </si>
  <si>
    <t xml:space="preserve">Счетчики электрон. 3ф. </t>
  </si>
  <si>
    <t xml:space="preserve">Счетчики индукц. 1 ф. </t>
  </si>
  <si>
    <t>Счетчики индукц.  3 ф.</t>
  </si>
  <si>
    <t xml:space="preserve">Шунтирующие реакторы </t>
  </si>
  <si>
    <t>уст.мощн., МВА</t>
  </si>
  <si>
    <t xml:space="preserve">Ограничители перенапряжений </t>
  </si>
  <si>
    <t xml:space="preserve">Фильтры присоединения </t>
  </si>
  <si>
    <t xml:space="preserve">    Технологические потери электроэнергии при ее передаче по электрическим сетям на регулируемый период определялись в зависимости от расчетного значения ТПЭ за базовый период и показателей баланса электроэнергии за базовый и на регулируемый периоды. </t>
  </si>
  <si>
    <t>1.3.1. Расчет условно-постоянных потерь                                                  (не зависящих от нагрузки)</t>
  </si>
  <si>
    <r>
      <t xml:space="preserve">число часов работы оборудования в </t>
    </r>
    <r>
      <rPr>
        <i/>
        <sz val="13"/>
        <rFont val="Arial"/>
        <family val="2"/>
      </rPr>
      <t>i-</t>
    </r>
    <r>
      <rPr>
        <sz val="13"/>
        <rFont val="Arial"/>
        <family val="2"/>
      </rPr>
      <t>м режиме;</t>
    </r>
  </si>
  <si>
    <r>
      <t xml:space="preserve">напряжение на оборудовании в </t>
    </r>
    <r>
      <rPr>
        <i/>
        <sz val="13"/>
        <rFont val="Arial"/>
        <family val="2"/>
      </rPr>
      <t>i</t>
    </r>
    <r>
      <rPr>
        <sz val="13"/>
        <rFont val="Arial"/>
        <family val="2"/>
      </rPr>
      <t>-м режиме;</t>
    </r>
  </si>
  <si>
    <r>
      <t xml:space="preserve">     </t>
    </r>
    <r>
      <rPr>
        <sz val="13"/>
        <rFont val="Arial"/>
        <family val="2"/>
      </rPr>
      <t>Результаты расчетов потерь электроэнергии от токов утечки по изоляторам ВЛ представлены в таблице 8</t>
    </r>
  </si>
  <si>
    <t>ГПП «Водозабор», яч.29</t>
  </si>
  <si>
    <t>Нас.станция АРВ</t>
  </si>
  <si>
    <t>ПС                        "2 Подъем"</t>
  </si>
  <si>
    <t xml:space="preserve">ПС                        "1 Подъем" </t>
  </si>
  <si>
    <t>ПС                                "2 Подъем"</t>
  </si>
  <si>
    <t>Т-2,                         ТМЗ-630-6/0,4</t>
  </si>
  <si>
    <t>ГПП «Стройбаза»,                                        яч.5, 53</t>
  </si>
  <si>
    <t>тыс.кВт.ч.,</t>
  </si>
  <si>
    <t xml:space="preserve">    Нагрузочные потери электроэнергии по уровням напряжения на регулируемый период определены по формуле: </t>
  </si>
  <si>
    <t xml:space="preserve">нагрузочные потери электроэнергии за базовый и на регулируемый периоды; </t>
  </si>
  <si>
    <t>отпуск электроэнергии в сеть в базовом и регулируемом периодах</t>
  </si>
  <si>
    <t xml:space="preserve">    Нагрузочные потери электроэнергии в целом определяются как сумма нагрузочных потерь электроэнергии по уровням напряжения.</t>
  </si>
  <si>
    <t xml:space="preserve">    Отношения  отпуска в сеть в регулируемом периоде к отпуску в базовом периоде по уровням напряжения составили: </t>
  </si>
  <si>
    <t xml:space="preserve">    Потери электроэнергии, обусловленные допустимыми погрешностями системы учета электроэнергии, определяются в соответствии с формулой: </t>
  </si>
  <si>
    <t xml:space="preserve">потери электроэнергии, обусловленные допустимыми погрешностями системы учета электроэнергии, за базовый период в относительных единицах.  </t>
  </si>
  <si>
    <t>условно-постоянные потери электроэнергии на регулируемый  период.</t>
  </si>
  <si>
    <t>нагрузочные потери электроэнергии на регулируемый период.</t>
  </si>
  <si>
    <t>потери, обусловленные допустимыми погрешностями системы учета электроэнергии на регулируемый период.</t>
  </si>
  <si>
    <t>РД 34-09-208</t>
  </si>
  <si>
    <t>432011, г. Ульяновск, ул. Островского, 6</t>
  </si>
  <si>
    <t>uvk@mv.ru</t>
  </si>
  <si>
    <t>ТП ССО</t>
  </si>
  <si>
    <t>№ п.п</t>
  </si>
  <si>
    <t>Точка поставки</t>
  </si>
  <si>
    <t>Кол-во точек учета</t>
  </si>
  <si>
    <t>Кол-во э.э.</t>
  </si>
  <si>
    <t>Класс точности</t>
  </si>
  <si>
    <t>Потери в лин ТН-сч</t>
  </si>
  <si>
    <t>Отн. Погр. ИК</t>
  </si>
  <si>
    <t>Абсол. Потери ИК</t>
  </si>
  <si>
    <t>W</t>
  </si>
  <si>
    <t>ИК (δ)</t>
  </si>
  <si>
    <t>Ком. / Техн.</t>
  </si>
  <si>
    <t>I. Прием электроэнергии в сеть</t>
  </si>
  <si>
    <t>МУП "УльГЭС"</t>
  </si>
  <si>
    <t>ЗАО "Авиастар-ОПЭ"</t>
  </si>
  <si>
    <t>ОАО "УАЗ"</t>
  </si>
  <si>
    <t>ОАО "МСРК Волги"</t>
  </si>
  <si>
    <t>ООО «Диалог»</t>
  </si>
  <si>
    <t>СПМ «Энерго плюс»</t>
  </si>
  <si>
    <t>Организация равномерного снятия оказаний электросчетчиков в установленные сроки по группам потребителей.</t>
  </si>
  <si>
    <t>УГЭ</t>
  </si>
  <si>
    <t>Замена установленных счетчиков электроэнергии с классом точности 2 на электросчетчики с классом точности 1 и  0,5</t>
  </si>
  <si>
    <t>Контроль и анализ средней оплаты за электроэнергию потребителями.</t>
  </si>
  <si>
    <t>КБШ ж.д. ОАО "РЖД"</t>
  </si>
  <si>
    <t>ЗАО «Авиастар-СП» «Д.У.»</t>
  </si>
  <si>
    <t>ФГУП «31 Арсенал»</t>
  </si>
  <si>
    <t>ОАО «Трест-3»</t>
  </si>
  <si>
    <t>«Ульяновская КЭЧ»</t>
  </si>
  <si>
    <t>МУП «УК ЖКХ Чердаклинского района»</t>
  </si>
  <si>
    <t>УМУП «Теплоком»</t>
  </si>
  <si>
    <t>ЗАО "Прометей"</t>
  </si>
  <si>
    <t>II. Отдача электроэнергии в сети</t>
  </si>
  <si>
    <t>III. Потребление электроэнергии в сети</t>
  </si>
  <si>
    <t>ФГУП «31 Арсенал» (в/ч 34236)</t>
  </si>
  <si>
    <t>УМУП «Городская теплосеть» Котельная «Электромаш»</t>
  </si>
  <si>
    <t>ЖСК «Индовое»</t>
  </si>
  <si>
    <t>СНТ «Пчелка»</t>
  </si>
  <si>
    <t>Некрасов В.И. СО «Пчелка-2»</t>
  </si>
  <si>
    <t>СОК "Чайка"</t>
  </si>
  <si>
    <t>ГСК «Волна»</t>
  </si>
  <si>
    <t>ООО «Ресурс-ОЙЛ»</t>
  </si>
  <si>
    <t>ГСК «Строитель»</t>
  </si>
  <si>
    <t>ГСК «Темп»</t>
  </si>
  <si>
    <t>ГСК «Коимплекс»</t>
  </si>
  <si>
    <t>ООО «Тепломагистраль»</t>
  </si>
  <si>
    <t>ГСК «Дружба-1»</t>
  </si>
  <si>
    <t>ГСК «Дружба-2»</t>
  </si>
  <si>
    <t>ООО «Самаратрансгаз», ГРС-38 (Ул.ПУМГ)</t>
  </si>
  <si>
    <t>ООО «Минералпродукт»</t>
  </si>
  <si>
    <t>ГСК «Заречный»</t>
  </si>
  <si>
    <t>ОАО «МСС-Поволжье» (Мегафон)</t>
  </si>
  <si>
    <t>ООО «Пинта»</t>
  </si>
  <si>
    <t>СТ «Якорь»</t>
  </si>
  <si>
    <t>СНТ «Волна»</t>
  </si>
  <si>
    <t>ООО «НТВЦ «Прогресс»</t>
  </si>
  <si>
    <t>Гараж Горюшко Ю.А.</t>
  </si>
  <si>
    <t>ГСК «Водоканалец»</t>
  </si>
  <si>
    <t xml:space="preserve">    Потери электроэнергии от токов утечки по изоляторам ВЛ определяются на основе удельных потерь электроэнергии при номинальном напряжении в зависимости от региона. Исходными данными для расчета являются номинальное напряжение сети, номер региона и длина линии.</t>
  </si>
  <si>
    <t>ООО "РТК"</t>
  </si>
  <si>
    <t>ИП Айнуллов Д.Я. ВПУ 2-12 Сауна</t>
  </si>
  <si>
    <t xml:space="preserve">    Потери электроэнергии в изоляции КЛ определяются на основе удельных потерь электроэнергии в КЛ при номинальном напряжении в зависимости от сечения КЛ. Исходными данными для расчета являются номинальное напряжение сети, сечение и длина КЛ.</t>
  </si>
  <si>
    <t xml:space="preserve">   Расход электроэнергии на собственные нужды подстанций определен по «Типовой инструкции по учету электрической энергии при ее производстве, передаче и распределении РД 34.09.101-94», утвержденной Главэнергонадзором России 2.09.94г. и «Инструкции по нормированию расхода электроэнергии на собственные нужды подстанций 35-500 кВ РД 34.09.208".</t>
  </si>
  <si>
    <t>ГПП "НГ-1", яч.17</t>
  </si>
  <si>
    <t>ТМЗ-630-6/0,4</t>
  </si>
  <si>
    <t xml:space="preserve">    - кабельные линии 6(10) кВ - 3,455 км;</t>
  </si>
  <si>
    <t xml:space="preserve">     Нагрузочные потери электроэнергии в электрической сети рассчитаны методом средних нагрузок, указанным в Приложении № 1 Инструкции по расчету. Нагрузочные потери электроэнергии в силовых трансформаторах и линиях электропередачи представлены в таблице 4 Приложения 5 Инструкции по расчету.  </t>
  </si>
  <si>
    <t xml:space="preserve">    Абсолютные  потери электроэнергии (тыс. кВт.ч.), обусловленные допустимыми погрешностями системы учета электроэнергии (dWпогр.Б ), определены как предельное значение величины допустимого небаланса электроэнергии в целом по электрической сети с учетом данных за базовый период по формуле: </t>
  </si>
  <si>
    <t xml:space="preserve">    Потери электроэнергии, обусловленные допустимой погрешностью системы учета электроэнергии, по классам напряжения представлены в таблице 4 Приложения 5 Инструкции по расчету. </t>
  </si>
  <si>
    <t>*Примечания: 1. Отпуск электроэнергии в сеть (строка №5)  по уровням напряжения (столбцы № 5-9) определяется с учетом приема электроэнергии из сети смежного напряжения. Отпуск электроэнергии в сеть в целом (столбец №4)  определяется как  разность между приемом электроэнергии в сеть и отдачей электроэнергии из сети (без учета приема электроэнергии из сети смежного напряжения).  2. Объем (количество) переданной электроэнергии определяется как  сумма объемов переданной электроэнергии, сформированных в соответствии с фактическим уровнем номинального напряжения оборудования предприятия, к которому подключен потребитель услуг по передаче электроэнергии. 3. Значения в строке 6 не являются суммой значений строк 6.1, 6.2 и 6.3. 4. В строке 6.1 указывается полная сумма объема переданной (потребленной) электроэнергии потребителям, непосредственно подключенным к шинам подстанций. 5. В строке 6.2 указывается полная сумма объема электроэнергии на производственные (хозяйственные) нужды. 6. В случае если расчет норматива потерь электроэнергии выполняется в соответствии с пунктами 22 и 23 Инструкции, таблица 2 заполняется для выделенного участка сети</t>
  </si>
  <si>
    <t>в т.ч. для субабонентов</t>
  </si>
  <si>
    <t>ТТ</t>
  </si>
  <si>
    <t>ТН</t>
  </si>
  <si>
    <t>Расчет потерь, обусловленных допустимой погрешностью системы учета электроэнергии</t>
  </si>
  <si>
    <t>Счетчик</t>
  </si>
  <si>
    <t>Тип учета</t>
  </si>
  <si>
    <t>шт.</t>
  </si>
  <si>
    <t>К</t>
  </si>
  <si>
    <t>Собственное производственное потребление</t>
  </si>
  <si>
    <t>Т</t>
  </si>
  <si>
    <t>метод срених нагрузок</t>
  </si>
  <si>
    <t>Главный энергетик</t>
  </si>
  <si>
    <t>УТВЕРЖДАЮ</t>
  </si>
  <si>
    <t>ПОЯСНИТЕЛЬНАЯ ЗАПИСКА</t>
  </si>
  <si>
    <t>в том числе:    из сетей ФСК</t>
  </si>
  <si>
    <t>в том числе:    в сети ФСК</t>
  </si>
  <si>
    <t>Расчет проведен:</t>
  </si>
  <si>
    <r>
      <t>δ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*W</t>
    </r>
    <r>
      <rPr>
        <b/>
        <vertAlign val="superscript"/>
        <sz val="10"/>
        <rFont val="Arial"/>
        <family val="2"/>
      </rPr>
      <t>2</t>
    </r>
  </si>
  <si>
    <t>К РАСЧЕТУ ПОТЕРЬ ЭЛЕКТРИЧЕСКОЙ ЭНЕРГИИ</t>
  </si>
  <si>
    <t>ПО УРОВНЯМ НАПРЯЖЕНИЯ</t>
  </si>
  <si>
    <t>Ульяновск</t>
  </si>
  <si>
    <t>СОДЕРЖАНИЕ</t>
  </si>
  <si>
    <t>Аннотация</t>
  </si>
  <si>
    <t>1.3.1. Расчет условно-постоянных потерь (не зависящих от нагрузки)</t>
  </si>
  <si>
    <t>м.п.</t>
  </si>
  <si>
    <t>ФГУП                                          «31 Арсенал»                     (в/ч 34236)</t>
  </si>
  <si>
    <t>ОАО "ДК Ленинского района"     п.Поливно</t>
  </si>
  <si>
    <t>1.3.1.1. Потери электроэнергии холостого хода в силовых трансформаторах (автотрансформаторах)</t>
  </si>
  <si>
    <t xml:space="preserve">    - параметры сети, участвующей в электроснабжении потребителей (длины и марки линий, типы, напряжения и мощности трансформаторов);</t>
  </si>
  <si>
    <t>ТМ-160-10/0,4</t>
  </si>
  <si>
    <t xml:space="preserve">    Потери, обусловленные погрешностью системы учета, определяемые в зависимости от погрешностей трансформаторов тока (далее – ТТ), трансформаторов напряжения  (далее – ТН), счетчиков и соединительных проводов. </t>
  </si>
  <si>
    <t xml:space="preserve">    Потери электроэнергии холостого хода (далее – ХХ) в силовых трансформаторах (автотрансформаторах) определены на основе приведенных в паспортных данных оборудования потерь мощности холостого хода  ΔPх, по формуле:  </t>
  </si>
  <si>
    <t>Потери ээ в сч. эл. 1ф</t>
  </si>
  <si>
    <t>Потери ээ в сч. эл. 3ф</t>
  </si>
  <si>
    <t>Наименование центра питания</t>
  </si>
  <si>
    <t>30+70+60</t>
  </si>
  <si>
    <t>АсБВГ 4х70</t>
  </si>
  <si>
    <t>длина (м)</t>
  </si>
  <si>
    <t>АсБВГ 4х120</t>
  </si>
  <si>
    <t>АсБВГ 4х95</t>
  </si>
  <si>
    <t>АВВГ 4х35</t>
  </si>
  <si>
    <t>Отпуск эл. энергии  кВтч</t>
  </si>
  <si>
    <t>АВВГ 4х95</t>
  </si>
  <si>
    <t>ГСК "Водоканалец"</t>
  </si>
  <si>
    <t>ААШВ 3х120</t>
  </si>
  <si>
    <t>ООО "Пинта"</t>
  </si>
  <si>
    <t>АВВГ 4х50</t>
  </si>
  <si>
    <t>АВВГ 4х16</t>
  </si>
  <si>
    <t>ТП "База"</t>
  </si>
  <si>
    <t>Начало</t>
  </si>
  <si>
    <t>Конец</t>
  </si>
  <si>
    <t>Марка</t>
  </si>
  <si>
    <t>сечение (мм2)</t>
  </si>
  <si>
    <t>Субабонент</t>
  </si>
  <si>
    <t>Тип измерительного прибора</t>
  </si>
  <si>
    <t>Ступень напряжения</t>
  </si>
  <si>
    <t>0,38 кВ</t>
  </si>
  <si>
    <t>кол-во, шт</t>
  </si>
  <si>
    <t>ТТ 1 ф.</t>
  </si>
  <si>
    <t>ТН 1 ф.</t>
  </si>
  <si>
    <t>ТН 3 ф.</t>
  </si>
  <si>
    <t>ПС «Водозабор», В-6</t>
  </si>
  <si>
    <t>ПС «Северная», В-2</t>
  </si>
  <si>
    <t>ПС «Водозабор», В-5</t>
  </si>
  <si>
    <t>ПС «Северная», В-1</t>
  </si>
  <si>
    <t>ПС «Н.Водозабор», яч.4</t>
  </si>
  <si>
    <t>ПС «Лесная», яч. 306</t>
  </si>
  <si>
    <t xml:space="preserve">    - трансформаторы -6(10)/0,4 кВ - 35 шт. общей мощностью 14 130 кВА; </t>
  </si>
  <si>
    <t xml:space="preserve">    Суммарные потери электроэнергии холостого хода в трансформаторах в базовом (2012 г) периоде</t>
  </si>
  <si>
    <t>ПС «Лесная», яч. 323</t>
  </si>
  <si>
    <t>ПС «Лесная», яч. 328</t>
  </si>
  <si>
    <t>ГПП «Водозабор», яч.3</t>
  </si>
  <si>
    <t>ГПП «Аэропорт Восточный»</t>
  </si>
  <si>
    <t>ТП «База»</t>
  </si>
  <si>
    <t>ВПУ «Искра-2»</t>
  </si>
  <si>
    <t>ВПУ «Стройбаза»</t>
  </si>
  <si>
    <t>КНС 4-6</t>
  </si>
  <si>
    <t>КНС 4-11</t>
  </si>
  <si>
    <t>КНС 4-13</t>
  </si>
  <si>
    <t>ТМ-250-6/0,4</t>
  </si>
  <si>
    <t>Сеть 6 кВ</t>
  </si>
  <si>
    <t>ООО НТВЦ «Прогресс»</t>
  </si>
  <si>
    <t>СОК «Чайка»</t>
  </si>
  <si>
    <t>ГСК «Комплекс»</t>
  </si>
  <si>
    <t>УМУП «Городская теплосеть», ЖСК «Индовое»</t>
  </si>
  <si>
    <t>ООО «Самаратранс         газ», ФГУП «Арсенал»</t>
  </si>
  <si>
    <t>КНС 4-14</t>
  </si>
  <si>
    <t>ООО «Минерал-продукт»</t>
  </si>
  <si>
    <t>КНС 4-15</t>
  </si>
  <si>
    <t>ГПП «ОСК» яч. 2</t>
  </si>
  <si>
    <t>ГПП «ОСК» яч. 32</t>
  </si>
  <si>
    <t>КТП 1</t>
  </si>
  <si>
    <t>КТП 2</t>
  </si>
  <si>
    <t xml:space="preserve">    - потери на холостой ход силовых трансформаторов;</t>
  </si>
  <si>
    <t xml:space="preserve">    - потери в соединительных проводах и сборных шинах распределительных устройств подстанций (далее – СППС); </t>
  </si>
  <si>
    <t xml:space="preserve">   - потери в системе учета электроэнергии ( ТТ, ТН, счетчиках и соединительных проводах); </t>
  </si>
  <si>
    <t xml:space="preserve">    - потери в изоляции кабелей;</t>
  </si>
  <si>
    <t xml:space="preserve">    -расход электроэнергии на собственные нужды (далее – СН) подстанций.</t>
  </si>
  <si>
    <t xml:space="preserve">    - потери от токов утечки по изоляторам ВЛ;</t>
  </si>
  <si>
    <t>Таблица 8. Потери электроэнергии от токов утечки по изоляторам ВЛ</t>
  </si>
  <si>
    <t>1.3.1.3. Потери электроэнергии в изоляции силовых кабелей</t>
  </si>
  <si>
    <t>1.3.1.4. Потери электроэнергии в измерительных трансформаторах напряжения и тока, электрических счетчиках прямого включения 0,22–0,66 кВ</t>
  </si>
  <si>
    <t xml:space="preserve">    - сведения по классу точности ТТ, ТН, счетчиков электрической энергии, количество электрической энергии, измеренной измерительными комплексами (Таблица 7);</t>
  </si>
  <si>
    <t xml:space="preserve">    Результаты расчета условно-постоянных потерь по классам напряжения представлены в таблице 4А Приложения 5 Инструкции по расчету. </t>
  </si>
  <si>
    <t xml:space="preserve">    Результаты расчетов потерь электроэнергии в ТН, ТТ и электросчетчиках прямого включения 0,22-0,66кВ представлены в таблице 9. </t>
  </si>
  <si>
    <t xml:space="preserve">Таблица 9. Потери электроэнергии в измерительных трансформаторах  напряжения, тока и электрических счетчиках прямого включения 0,22-0,66кВ. </t>
  </si>
  <si>
    <t>ТП 1728          ТП "Искра 5"</t>
  </si>
  <si>
    <t>1.3.1.5. Потери электроэнергии в соединительных проводах и сборных шинах распределительных устройств подстанций (СППС)</t>
  </si>
  <si>
    <t xml:space="preserve">    Потери электроэнергии в СППС рассчитаны для двух ПС 35/6 кВ.</t>
  </si>
  <si>
    <t xml:space="preserve">    Результаты расчетов потерь электроэнергии в СППС представлены в таблице 10</t>
  </si>
  <si>
    <t xml:space="preserve">Таблица 10. Потери электроэнергии в соединительных проводах и сборных шинах распределительных устройств подстанций (СППС) </t>
  </si>
  <si>
    <t xml:space="preserve">    Расход электроэнергии на собственные нужды ПС представлен в таблице 11</t>
  </si>
  <si>
    <t xml:space="preserve">% </t>
  </si>
  <si>
    <t xml:space="preserve"> Потребление электроэнергии в сети кВтч</t>
  </si>
  <si>
    <t>Тип дополнительного оборудования</t>
  </si>
  <si>
    <t>кол-во, шт.</t>
  </si>
  <si>
    <t>Заградители</t>
  </si>
  <si>
    <t>Конденсаторы связи</t>
  </si>
  <si>
    <t>Примечание: Перетоки электроэнергии отсутствуют</t>
  </si>
  <si>
    <t>Примечание: Устройства компенсации реактивной мощности отсутствуют</t>
  </si>
  <si>
    <t>Синхронные компенсаторы</t>
  </si>
  <si>
    <t>компенсаторы</t>
  </si>
  <si>
    <t>Абонент электросетей</t>
  </si>
  <si>
    <t>Класс точности ТН</t>
  </si>
  <si>
    <t>Поступление электроэнергии кВтч</t>
  </si>
  <si>
    <t>Собственное потребление</t>
  </si>
  <si>
    <t>,</t>
  </si>
  <si>
    <t>где</t>
  </si>
  <si>
    <t>Тpi</t>
  </si>
  <si>
    <t>Ui</t>
  </si>
  <si>
    <t>Uном</t>
  </si>
  <si>
    <t>номинальное напряжение оборудования.</t>
  </si>
  <si>
    <t>тыс. кВт.ч.</t>
  </si>
  <si>
    <t>тыс. кВт*ч</t>
  </si>
  <si>
    <t>Оборудование</t>
  </si>
  <si>
    <t>220кВ</t>
  </si>
  <si>
    <t>Кол-во ПС,шт</t>
  </si>
  <si>
    <t>Потери в СППС</t>
  </si>
  <si>
    <t>Счетчики электр. 1ф.</t>
  </si>
  <si>
    <t>0</t>
  </si>
  <si>
    <t>Счетчики электр. 3ф.</t>
  </si>
  <si>
    <t>Счетчики индукц. 1ф.</t>
  </si>
  <si>
    <t>Счетчики индукц. 3ф.</t>
  </si>
  <si>
    <t>МУП "Ульяновскдорремсервис"-Водоналивная станция</t>
  </si>
  <si>
    <t>(8422) 27-33-42</t>
  </si>
  <si>
    <t>(8422) 27-39-59</t>
  </si>
  <si>
    <t>ugeuvk@yandex.ru</t>
  </si>
  <si>
    <t>Кол-во ТТ, шт</t>
  </si>
  <si>
    <t>Кол-во ТН, шт</t>
  </si>
  <si>
    <t>Потери ээ в сч. инд. 1ф</t>
  </si>
  <si>
    <t>Потери ээ в сч. инд. 3ф</t>
  </si>
  <si>
    <t>Потери ээ в ТТ</t>
  </si>
  <si>
    <t>Потери ээ в ТН</t>
  </si>
  <si>
    <t>Цель расхода</t>
  </si>
  <si>
    <t>норма расхода</t>
  </si>
  <si>
    <t>Кол-во</t>
  </si>
  <si>
    <t>Результат</t>
  </si>
  <si>
    <t>тыс. кВтч в год</t>
  </si>
  <si>
    <t>Освещение территории</t>
  </si>
  <si>
    <t>Обогрев КРУН</t>
  </si>
  <si>
    <t>1,2</t>
  </si>
  <si>
    <t>Прочие</t>
  </si>
  <si>
    <t>Директор</t>
  </si>
  <si>
    <t xml:space="preserve">технологические потери электроэнергии на регулируемый период, определяемые для выделенного участка сети, участвующего в процессе передачи электроэнергии субабонентам и на собственное потребление; </t>
  </si>
  <si>
    <t>n</t>
  </si>
  <si>
    <t>количество точек учета, фиксирующих прием электроэнергии, шт.;</t>
  </si>
  <si>
    <t>m</t>
  </si>
  <si>
    <t>КТП-10/0,4,         А/С № 10, Т-06, опора 67</t>
  </si>
  <si>
    <t>Класс напряжения, кВ</t>
  </si>
  <si>
    <t>Отпуск электроэнергии в сеть, тыс. кВт*ч</t>
  </si>
  <si>
    <t>СН 2</t>
  </si>
  <si>
    <t xml:space="preserve">где </t>
  </si>
  <si>
    <t xml:space="preserve"> - </t>
  </si>
  <si>
    <t>Итого по кабельным линиям выше 1 кВ:</t>
  </si>
  <si>
    <t>Итого по воздушным линиям выше 1 кВ:</t>
  </si>
  <si>
    <t>Линии 0,38 кВ</t>
  </si>
  <si>
    <t>АВВГ 4х70</t>
  </si>
  <si>
    <t>АВВГ 4х25</t>
  </si>
  <si>
    <t>Иого по кабельным линиям 0,38 кВ:</t>
  </si>
  <si>
    <t>Всего по линиям:</t>
  </si>
  <si>
    <t>Итого по линиям выше 1 кВ:</t>
  </si>
  <si>
    <r>
      <t>r</t>
    </r>
    <r>
      <rPr>
        <b/>
        <sz val="10"/>
        <rFont val="Arial"/>
        <family val="2"/>
      </rPr>
      <t>0       (Ом*мм2/км)</t>
    </r>
  </si>
  <si>
    <t>объем переданной электроэнергии для субабонентов на регулируемый период;</t>
  </si>
  <si>
    <t>;</t>
  </si>
  <si>
    <t>Показатель</t>
  </si>
  <si>
    <t>Значение</t>
  </si>
  <si>
    <t xml:space="preserve">                                   Подпись</t>
  </si>
  <si>
    <t>8.1</t>
  </si>
  <si>
    <t xml:space="preserve"> </t>
  </si>
  <si>
    <t>8</t>
  </si>
  <si>
    <t>4</t>
  </si>
  <si>
    <t>500 Вольт и ниже</t>
  </si>
  <si>
    <t>50 тыс.кВА</t>
  </si>
  <si>
    <t>из сетей 220 кВ</t>
  </si>
  <si>
    <t xml:space="preserve">Объем (количество) переданной (потребленной) электроэнергии*, всего </t>
  </si>
  <si>
    <t>2010</t>
  </si>
  <si>
    <t>Таблица 8 -  Количество и мощность устройств компенсации реактивной мощности</t>
  </si>
  <si>
    <t>Вентильные разрядники</t>
  </si>
  <si>
    <t>Количество уровней напряжения</t>
  </si>
  <si>
    <t>35 кВ</t>
  </si>
  <si>
    <t>Корона в воздушных линиях</t>
  </si>
  <si>
    <t>тыс. кВт·ч</t>
  </si>
  <si>
    <t>Таблица 5 -  Программа снижения потерь электроэнергии</t>
  </si>
  <si>
    <t>До 2500</t>
  </si>
  <si>
    <t>Ф.И.О.</t>
  </si>
  <si>
    <t>27,5-60 кВ</t>
  </si>
  <si>
    <t>4.11</t>
  </si>
  <si>
    <t>3-20</t>
  </si>
  <si>
    <t>Шунтирующие реакторы</t>
  </si>
  <si>
    <t>от сетей ГК</t>
  </si>
  <si>
    <t>4.1</t>
  </si>
  <si>
    <t>4.9</t>
  </si>
  <si>
    <t>4.5</t>
  </si>
  <si>
    <t>в сети ГК</t>
  </si>
  <si>
    <t>8    </t>
  </si>
  <si>
    <t>в сеть 110 кВ</t>
  </si>
  <si>
    <t>из сетей ССО*</t>
  </si>
  <si>
    <t>1.12</t>
  </si>
  <si>
    <t>2.7</t>
  </si>
  <si>
    <t>1.16</t>
  </si>
  <si>
    <t>из сетей 27,5-60 кВ</t>
  </si>
  <si>
    <t>из сетей 110 кВ</t>
  </si>
  <si>
    <t>2.3</t>
  </si>
  <si>
    <t>400-500 трехфазные</t>
  </si>
  <si>
    <t>Отпуск электроэнергии в сеть (п.1-п.2)*</t>
  </si>
  <si>
    <t>1.8</t>
  </si>
  <si>
    <t>1.4</t>
  </si>
  <si>
    <t>СН I</t>
  </si>
  <si>
    <t>9    </t>
  </si>
  <si>
    <t>3 кВ</t>
  </si>
  <si>
    <t>330 однофазные</t>
  </si>
  <si>
    <t>3.3</t>
  </si>
  <si>
    <t>Организационные мероприятия</t>
  </si>
  <si>
    <t>Расчетный метод НН:</t>
  </si>
  <si>
    <t>27,5 кВ</t>
  </si>
  <si>
    <t>СПРАВОЧНО: Фактические (отчетные) потери электроэнергии в процентах от  отпуска электроэнергии в сеть (п.4/п.1)</t>
  </si>
  <si>
    <t>ТМ-400-6/0,4</t>
  </si>
  <si>
    <t>КНС 4-3</t>
  </si>
  <si>
    <t>Таблица 1. Годовой отпуск электрической энергии по питаемым фидерам и сведения о трансформаторах</t>
  </si>
  <si>
    <t>Токи утечки в воздушных линиях</t>
  </si>
  <si>
    <t>6.2</t>
  </si>
  <si>
    <t>Расход электроэнергии на собственные нужды</t>
  </si>
  <si>
    <t>первичный уровень напряжения подстанции СН1</t>
  </si>
  <si>
    <t>2.12</t>
  </si>
  <si>
    <t>от блок-станций</t>
  </si>
  <si>
    <t>6.1.2</t>
  </si>
  <si>
    <t>5.1</t>
  </si>
  <si>
    <t>Kсумм=</t>
  </si>
  <si>
    <t>СПРАВОЧНО: Нетехнические потери электроэнергии в процентах от  отпуска электроэнергии в сеть (п.6/п.1)</t>
  </si>
  <si>
    <t>2 кВ</t>
  </si>
  <si>
    <t>Нетехнические потери электроэнергии (п.4-п.5)</t>
  </si>
  <si>
    <t xml:space="preserve">   6 кВ</t>
  </si>
  <si>
    <t>Всего</t>
  </si>
  <si>
    <t>Тип</t>
  </si>
  <si>
    <t>Холостой ход трансформаторов</t>
  </si>
  <si>
    <t>9.1</t>
  </si>
  <si>
    <t>Прием</t>
  </si>
  <si>
    <t>Отпуск электроэнергии в сеть (п.1-п.2+п.3)*</t>
  </si>
  <si>
    <t>Кабельные линии</t>
  </si>
  <si>
    <t>8.2</t>
  </si>
  <si>
    <t>Фактические (отчетные) потери электроэнергии (п.3-п.4)</t>
  </si>
  <si>
    <t>3</t>
  </si>
  <si>
    <t>в целом/ по уровням напряжения</t>
  </si>
  <si>
    <t>7</t>
  </si>
  <si>
    <t>Отпуск электроэнергии в сеть, тыс. кВт.ч</t>
  </si>
  <si>
    <t>в том числе: расход электроэнергии на производственные (с учетом хозяйственных) нужды</t>
  </si>
  <si>
    <t>Собственные нужды ПС:</t>
  </si>
  <si>
    <t>Организация:</t>
  </si>
  <si>
    <t xml:space="preserve">Таблица 6 -  Сводный баланс электроэнергии по уровням напряжения в базовом  и регулируемом годах </t>
  </si>
  <si>
    <t>4    </t>
  </si>
  <si>
    <t>750-1150</t>
  </si>
  <si>
    <t>5    </t>
  </si>
  <si>
    <t>10 кВ</t>
  </si>
  <si>
    <t>Таблица 9 -  Протяженность (по цепям) воздушных и кабельных линий электропередачи и шинопроводов</t>
  </si>
  <si>
    <t>Токоограничивающие реакторы</t>
  </si>
  <si>
    <t>4.12</t>
  </si>
  <si>
    <t>Отпуск электроэнергии в сеть (п.5 таблицы 2, п.5 таблицы 2А)</t>
  </si>
  <si>
    <t>Годовое снижение потерь электроэнергии от внедрения мероприятий, тыс.кВт.ч/%</t>
  </si>
  <si>
    <t>4.2</t>
  </si>
  <si>
    <t>в том числе условно-постоянные</t>
  </si>
  <si>
    <t>Таблица 6. Сведения по мощности и количеству синхронных компенсаторов</t>
  </si>
  <si>
    <t xml:space="preserve">Таблица 7. Сведения для расчета потерь, обусловленных погрешностью  системы учета электроэнергии </t>
  </si>
  <si>
    <t>СПРАВОЧНО: Фактические (отчетные) потери электроэнергии в процентах от  отпуска электроэнергии в сеть  (п.7/п.5)</t>
  </si>
  <si>
    <t>4.6</t>
  </si>
  <si>
    <t>ТМ-400-10/0,4</t>
  </si>
  <si>
    <t>ТМ-180-6/0,4</t>
  </si>
  <si>
    <t>ТМ-160-6/0,4</t>
  </si>
  <si>
    <t>ТМ-630-10/0,4</t>
  </si>
  <si>
    <t>ЗАО «НСС», ОАО «Мегафон»</t>
  </si>
  <si>
    <t>ПС «Заволжская»</t>
  </si>
  <si>
    <t>ПС «Свияга»</t>
  </si>
  <si>
    <t>Изоляция в кабельных линиях</t>
  </si>
  <si>
    <t>Всего:</t>
  </si>
  <si>
    <t>НН</t>
  </si>
  <si>
    <t>7    </t>
  </si>
  <si>
    <t>7.1</t>
  </si>
  <si>
    <t>Измерительные трансформаторы напряжения</t>
  </si>
  <si>
    <t>Уровень напряжения, кВ</t>
  </si>
  <si>
    <t>Коэффициенты пересчета по уровням напряжения</t>
  </si>
  <si>
    <t>1.11</t>
  </si>
  <si>
    <t>2.8</t>
  </si>
  <si>
    <t>2.4</t>
  </si>
  <si>
    <t>Прием электроэнергии в сеть*, всего</t>
  </si>
  <si>
    <t>ОАО "Мегафон"</t>
  </si>
  <si>
    <t>1.19</t>
  </si>
  <si>
    <t>1.15</t>
  </si>
  <si>
    <t>Напряжение, кВ</t>
  </si>
  <si>
    <t>1.7</t>
  </si>
  <si>
    <t>Установленная мощность, Мвар</t>
  </si>
  <si>
    <t>Ответственная служба</t>
  </si>
  <si>
    <t>Единица измерения</t>
  </si>
  <si>
    <t>1.3</t>
  </si>
  <si>
    <t>СПРАВОЧНО: Нетехнические потери электроэнергии (п.7-п.8)</t>
  </si>
  <si>
    <t>6    </t>
  </si>
  <si>
    <t>20 кВ</t>
  </si>
  <si>
    <t>"___"___________2013 г.</t>
  </si>
  <si>
    <t>НА 2014 ГОД</t>
  </si>
  <si>
    <t>2013 г.</t>
  </si>
  <si>
    <t>1.2. Исходные данные для расчета технологических потерь в базовом  (2012 г) периоде</t>
  </si>
  <si>
    <t>1.3. Расчет технологических потерь  электроэнергии в базовом (2012 г.) периоде</t>
  </si>
  <si>
    <t xml:space="preserve">    5. Расчет, анализ и нормирование потерь электроэнергии в электрических сетях. Руководство для практических расчетов., М. «Издательство НЦ ЭНАС», 2004 г., Ю.С.Железко, А.В. Артемьев, О.В. Савченко . </t>
  </si>
  <si>
    <t xml:space="preserve">    +7 (8422) 27-33-42</t>
  </si>
  <si>
    <t xml:space="preserve">   +7 (8422) 27-30-37</t>
  </si>
  <si>
    <t>1.3. Расчет технологических потерь  электроэнергии в базовом            (2012 г.) периоде</t>
  </si>
  <si>
    <t xml:space="preserve">    Потери электроэнергии от токов утечки по изоляторам ВЛ 10 кВ в базовом (2012 г) периоде:</t>
  </si>
  <si>
    <t>Суммарные потери электроэнергии в изоляции силовых кабелей в базовом (2012 г) периоде</t>
  </si>
  <si>
    <t xml:space="preserve">    Суммарные потери электроэнергии в СППС в базовом            (2012 г) периоде</t>
  </si>
  <si>
    <t xml:space="preserve">    Расход электроэнергии на собственные нужды ПС в базовом (2012 г) периоде </t>
  </si>
  <si>
    <t xml:space="preserve">    Суммарные условно-постоянные потери по оборудованию в базовом (2012 г) периоде</t>
  </si>
  <si>
    <t xml:space="preserve">Суммарные нагрузочные потери электроэнергии в силовых трансформаторах и линиях в базовом (2012 г) периоде </t>
  </si>
  <si>
    <t xml:space="preserve">    Потери электроэнергии, обусловленные допустимой погрешностью системы учета электроэнергии в базовом (2012 г) периоде </t>
  </si>
  <si>
    <t xml:space="preserve">    Технологические потери электроэнергии при ее передаче по электрическим сетям рассчитаны за базовый (2012 г.) и на регулируемый (2014 г.) периоды соответственно по фактическим и прогнозным показателям баланса электроэнергии предприятия. </t>
  </si>
  <si>
    <t xml:space="preserve">Суммарные условно-постоянные потери по оборудованию на регулируемый (2014 г) период </t>
  </si>
  <si>
    <t xml:space="preserve">Суммарные нагрузочные потери на регулируемый (2014 г) период </t>
  </si>
  <si>
    <t>Базовый период      2012 г.</t>
  </si>
  <si>
    <t>Период регулирования        2014 г.</t>
  </si>
  <si>
    <t xml:space="preserve">    Потери электроэнергии, обусловленные допустимой погрешностью системы учета электроэнергии на регулируемый (2014 г) период </t>
  </si>
  <si>
    <t>Технологические потери по абсолютной величине на регулируемый (2014 г.) период</t>
  </si>
  <si>
    <t xml:space="preserve">    1. Приказ Минэнерго России от 30 декабря 2008 г. №326 "Об организации в Министерстве энергетики Российской Федерации работы по утверждению нормативов технологических потерь электроэнергии при ее передаче по электрическим сетям» (зарегистрирован Минюстом России № 13314 от 12 февраля 2009 г.)</t>
  </si>
  <si>
    <t>1.2. Исходные данные для расчета технологических потерь в базовом  (2012 г.) периоде</t>
  </si>
  <si>
    <t>КНС 01,              ТП 2411</t>
  </si>
  <si>
    <t>Наименова-ние п.ст.</t>
  </si>
  <si>
    <t>Тип транс-форматора</t>
  </si>
  <si>
    <t>Уровень напряже-ния (кВ)</t>
  </si>
  <si>
    <t>УМУП "Ульяновскводоканал" за 2012 г.</t>
  </si>
  <si>
    <t>Таблица 2* -  Структура баланса электроэнергии по уровням напряжения в базовом году 2012</t>
  </si>
  <si>
    <t>Таблица 2А -  Структура баланса электроэнергии по уровням напряжения в регулируемом году 2014</t>
  </si>
  <si>
    <t>Таблица 3 -  Структура перетоков электроэнергии в базовом году 2012</t>
  </si>
  <si>
    <t>Таблица 4 -  Структура технологических потерь электроэнергии в базовом году 2012</t>
  </si>
  <si>
    <t>Таблица 4А -  Структура технологических потерь электроэнергии в регулируемом году 2014</t>
  </si>
  <si>
    <t>Базовый год 2012</t>
  </si>
  <si>
    <t>Регулируемый год 2014</t>
  </si>
  <si>
    <t>Норматив технологических потерь электроэнергии при ее передаче по электрическим сетям на  2014 год</t>
  </si>
  <si>
    <t>Предложение по утверждению норматива технологических потерь электроэнергии при ее передаче по электрическим сетям УМУП "Ульяновскводоканал" на 2014 год.</t>
  </si>
  <si>
    <t>Потери электроэнергии, обусловленные допустимыми погрешностями приборов учета</t>
  </si>
  <si>
    <t>Шинопроводы</t>
  </si>
  <si>
    <t>* Примечание: Проценты справочно определяются к отпуску электроэнергии в сеть по уровням напряжения.</t>
  </si>
  <si>
    <t>3    </t>
  </si>
  <si>
    <t>Итого ниже 6 кВ</t>
  </si>
  <si>
    <t>160 тыс.кВА</t>
  </si>
  <si>
    <t>ВН</t>
  </si>
  <si>
    <t>0,4 кВ</t>
  </si>
  <si>
    <t>Отпуск электроэнергии в сеть (п.5 таблицы2А)*</t>
  </si>
  <si>
    <t>2014</t>
  </si>
  <si>
    <t>0,2            /         0,00013</t>
  </si>
  <si>
    <t>0,2                  /                 0,00013</t>
  </si>
  <si>
    <t>0,2               /                0,00013</t>
  </si>
  <si>
    <t>0,4                 /                    0,0003</t>
  </si>
  <si>
    <t>0,8                /                         0,00043</t>
  </si>
  <si>
    <t>Наименование структурных составляющих</t>
  </si>
  <si>
    <t>3.4</t>
  </si>
  <si>
    <t>27,5-35 кВ</t>
  </si>
  <si>
    <t>Устройства присоединения ВЧ-связи</t>
  </si>
  <si>
    <t>1.20</t>
  </si>
  <si>
    <t>Сверхнормативные потери электроэнергии (п.5-п.6)</t>
  </si>
  <si>
    <t>6.1</t>
  </si>
  <si>
    <t>2.15</t>
  </si>
  <si>
    <t>Отдача электроэнергии в сети смежного напряжения, всего</t>
  </si>
  <si>
    <t>Прием электроэнергии из сети смежного напряжения, всего</t>
  </si>
  <si>
    <t>2.11</t>
  </si>
  <si>
    <t xml:space="preserve">   3 кВ</t>
  </si>
  <si>
    <t>2    </t>
  </si>
  <si>
    <t>6.1.1</t>
  </si>
  <si>
    <t xml:space="preserve">1.3.2. Расчет нагрузочных потерь электроэнергии    </t>
  </si>
  <si>
    <t xml:space="preserve">    Суммарные потери электроэнергии в ТН, ТТ и счетчиках прямого включения 0,22-0,66 кВ в базовом (2012 г) периоде</t>
  </si>
  <si>
    <t xml:space="preserve">1.4.2. Расчет  нагрузочных потерь электроэнергии на регулируемый период    </t>
  </si>
  <si>
    <t xml:space="preserve">1.4.3. Расчет потерь электроэнергии, обусловленных допустимой погрешностью системы учета электроэнергии на регулируемый период     </t>
  </si>
  <si>
    <t xml:space="preserve">1.4.4. Общие результаты расчета технологических потерь    </t>
  </si>
  <si>
    <t>Савельев Сергей Петрович</t>
  </si>
  <si>
    <t>Т-1,                        ТМ-4000-35/6</t>
  </si>
  <si>
    <t>Т-2,                        ТМ-4000-35/6</t>
  </si>
  <si>
    <t>Т-1,                         ТМН-4000-35/6</t>
  </si>
  <si>
    <t>Т-2,                         ТМН-4000-35/6</t>
  </si>
  <si>
    <t>Т-2,                        ТМ-160-6/0,4</t>
  </si>
  <si>
    <t>ОАО "ДК Лен. района", п.Поливно</t>
  </si>
  <si>
    <t>Т-1,                        ТМ-400-6/0,4</t>
  </si>
  <si>
    <t>ОАО "ДК Лен. района", База Водоканал</t>
  </si>
  <si>
    <t>Т-2,                         ТМ-400-6/0,4</t>
  </si>
  <si>
    <t>Т-1,                         ТМ-630-10/0,4</t>
  </si>
  <si>
    <t>Т-2,                        ТМ-630-10/0,4</t>
  </si>
  <si>
    <t xml:space="preserve">КНС 13,                                    ТП1408Б </t>
  </si>
  <si>
    <t>Т-1,                        ТМ-400-10/0,4</t>
  </si>
  <si>
    <t>Т-2,                         ТМ-400-10/0,4</t>
  </si>
  <si>
    <t>ПС "УРЛЗ"</t>
  </si>
  <si>
    <t>Т-2,                        ТМ-630-6/0,4</t>
  </si>
  <si>
    <t>МУП "Ульяновскдор-ремсервис", Пескобаза</t>
  </si>
  <si>
    <t>Т-1,                        ТМ-160-10/0,4</t>
  </si>
  <si>
    <t>МУП "Ульяновскдор-ремсервис", Водоналивная станция</t>
  </si>
  <si>
    <t>Т-2,                        ТМ-160-10/0,4</t>
  </si>
  <si>
    <t>Гараж ЕльмешкинаВА</t>
  </si>
  <si>
    <t>Т-1,                         ТМ-630-6/0,4</t>
  </si>
  <si>
    <t>Т-1,                         ТМ-160-6/0,4</t>
  </si>
  <si>
    <t>ООО «Сахаровские мельницы»,  ГСК «Заречный»</t>
  </si>
  <si>
    <t>Т-2,                        ТМ-400-10/0,4</t>
  </si>
  <si>
    <t>Т-3,                         ТМ-1600-6/10</t>
  </si>
  <si>
    <t>Т-06,                       ТМ-160-10/0,4</t>
  </si>
  <si>
    <t>Т-1,                         ТМ-250-10/0,4</t>
  </si>
  <si>
    <t>Длина кабельных линий выше 1 кВ</t>
  </si>
  <si>
    <t>Длина воздушных линий выше 1 кВ</t>
  </si>
  <si>
    <t>Длина  линий выше 1 кВ , Всего:</t>
  </si>
  <si>
    <r>
      <t>Δ</t>
    </r>
    <r>
      <rPr>
        <b/>
        <sz val="10"/>
        <rFont val="Arial"/>
        <family val="2"/>
      </rPr>
      <t>Wx (тыс.кВт*ч)</t>
    </r>
  </si>
  <si>
    <t>ΔW, тыс.кВт.ч</t>
  </si>
  <si>
    <t>Класс точности    ТТ</t>
  </si>
  <si>
    <t>Класс точности счётчика</t>
  </si>
  <si>
    <t>Коли-чество точек учёта</t>
  </si>
  <si>
    <t>Тип        учёта</t>
  </si>
  <si>
    <t>Кол-во э.э., измеренной счётчиком</t>
  </si>
  <si>
    <t>1.3.1.2. Потери электроэнергии от токов утечки по изоляторам ВЛ</t>
  </si>
  <si>
    <r>
      <t>1.3.2. Расчет нагрузочных потерь электроэнергии</t>
    </r>
    <r>
      <rPr>
        <b/>
        <sz val="7"/>
        <rFont val="Arial"/>
        <family val="2"/>
      </rPr>
      <t xml:space="preserve">    </t>
    </r>
  </si>
  <si>
    <t xml:space="preserve">ОАО "ДК Ленинс-кого района", ул. Поливенская, 33 </t>
  </si>
  <si>
    <t xml:space="preserve">ОАО "ДК Ленинс-кого района", ул. Поливенская, 35 </t>
  </si>
  <si>
    <t xml:space="preserve">ОАО "ДК Ленинс-кого района", ул Уютная,1 </t>
  </si>
  <si>
    <t>ОАО "ДК Ленинс-кого района", ул Уютная, 2</t>
  </si>
  <si>
    <t>95, 70, 25</t>
  </si>
  <si>
    <t>АВВГ4х95+ АВВГ4х70+ АВВГ 4х25</t>
  </si>
  <si>
    <t>ОАО "ДК Ленинского района" п. База Водоканала</t>
  </si>
  <si>
    <t>Рыбачий стан                ООО «Опыт плюс»</t>
  </si>
  <si>
    <t>МУП "Ульяновскдор-ремсервис"Водо-наливная станция</t>
  </si>
  <si>
    <t>Гараж Савельев Н.П.</t>
  </si>
  <si>
    <t>ООО «Сахаровские мельницы»</t>
  </si>
  <si>
    <t>Т-1</t>
  </si>
  <si>
    <t>ООО "Сахаровские мельницы"</t>
  </si>
  <si>
    <t>МУП "Ульяновскдорремсервис" Пескобаза</t>
  </si>
  <si>
    <t>Рыбачий стан ООО «Опыт плюс»</t>
  </si>
  <si>
    <t>ОАО "ДК Ленинского р-на" п. База Водоканала</t>
  </si>
  <si>
    <t>ОАО "ДК  Ленинского р-на" п. Поливно</t>
  </si>
  <si>
    <t xml:space="preserve">    Условно-постоянные потери – часть технических потерь в электрических сетях, не зависящая от величины передаваемой мощности (нагрузки). </t>
  </si>
  <si>
    <t xml:space="preserve">     Нагрузочные (переменные) потери – потери в линиях, силовых трансформаторах, зависящие от величины передаваемой мощности (нагрузки). </t>
  </si>
  <si>
    <t>Отпуск ээ в сеть 35 кВ:</t>
  </si>
  <si>
    <t>Отпуск ээ в сеть СН2, НН, питающую субабонентов:</t>
  </si>
  <si>
    <t>С.П. Савельев</t>
  </si>
  <si>
    <t/>
  </si>
  <si>
    <t>1.4.1.  Расчет условно-постоянных потерь электроэнергии на регулируемый период         </t>
  </si>
  <si>
    <t>УМУП "Ульяновскводоканал"</t>
  </si>
  <si>
    <t>В СЕТЯХ УМУП "УЛЬЯНОВСКВОДОКАНАЛ"</t>
  </si>
  <si>
    <t>1.1. Краткая характеристика электрических сетей УМУП "Ульяновскводоканал"</t>
  </si>
  <si>
    <t xml:space="preserve">Ю.Н. Соколов </t>
  </si>
  <si>
    <t xml:space="preserve">    432011, г.Ульяновск, ул.Островского, 6</t>
  </si>
  <si>
    <t>Отпуск электроэнергии в сеть (п.5 таблицы 2)*</t>
  </si>
  <si>
    <t xml:space="preserve">Ю. Н. Соколов </t>
  </si>
  <si>
    <t xml:space="preserve">1.3.3. Расчет потерь, обусловленных допустимыми погрешностями системы учета электроэнергии   </t>
  </si>
  <si>
    <t>1.4.  Расчет потерь электроэнергии на регулируемый период         </t>
  </si>
  <si>
    <t xml:space="preserve">1.4.1. Расчет условно-постоянных потерь электроэнергии на регулируемый период    </t>
  </si>
  <si>
    <t>СН 1</t>
  </si>
  <si>
    <t>Лесной участок. Попов А.Ю.</t>
  </si>
  <si>
    <t>Лесной участок Попов А.Ю.</t>
  </si>
  <si>
    <t>Войсковая часть № 21350-11 (ангар, лётчики)</t>
  </si>
  <si>
    <t>Гараж Уханов В.В.</t>
  </si>
  <si>
    <t>СО «Пчелка-2». Некрасов В.И.</t>
  </si>
  <si>
    <t>Рыбачий Стан ИП Дубяга С.С.</t>
  </si>
  <si>
    <t xml:space="preserve">    3. Инструкция по нормированию расхода электроэнергии на собственные нужды подстанций 35-500 кВ. РД 34-09-208. СПО Союзтехэнерго, 1981. </t>
  </si>
  <si>
    <t xml:space="preserve">    4. Типовая инструкция по учету электроэнергии при ее производстве, передаче и распределении. РД 34.09.101-94. ОРГРЭС.  </t>
  </si>
  <si>
    <t xml:space="preserve">Соединительные провода и сборные шины  </t>
  </si>
  <si>
    <t>1.3.1.2. Потери электроэнергии в от токов утечки по изоляторам ВЛ</t>
  </si>
  <si>
    <t xml:space="preserve">погрешность измерительного канала принятой (отданной) активной электроэнергии по электрической сети, %; </t>
  </si>
  <si>
    <t xml:space="preserve">прием (отдача) электроэнергии, зафиксированные измерительными каналами активной электроэнергии по электрической сети, тыс.кВт.ч; </t>
  </si>
  <si>
    <t xml:space="preserve">количество точек учета, фиксирующих отдачу электроэнергии, в том числе крупным потребителям, шт.; </t>
  </si>
  <si>
    <t xml:space="preserve">количество точек учета трехфазных потребителей (за минусом, учтенных в  «m»), шт.;  </t>
  </si>
  <si>
    <t xml:space="preserve">количество точек учета однофазных потребителей (за минусом, учтенных в  «m»), шт.;  </t>
  </si>
  <si>
    <t>ООО «Хлеб-Инвест» (ресторан «Айвенго»)</t>
  </si>
  <si>
    <t>ООО «Хлеб-Инвест»                          (ресторан «Айвенго»)</t>
  </si>
  <si>
    <t>ИП Айнулов Д.Я.</t>
  </si>
  <si>
    <t>ООО «Ресурс Ойл», ООО «Хлеб-Инвест»</t>
  </si>
  <si>
    <t>потребление электроэнергии трехфазными потребителями  (за минусом,  учтенных в  «m»), тыс.кВт.ч;</t>
  </si>
  <si>
    <t xml:space="preserve">потребление электроэнергии однофазными потребителями (за минусом, учтенных  в «m»), тыс.кВт.ч. </t>
  </si>
  <si>
    <t xml:space="preserve">    Потери электроэнергии, обусловленные допустимой погрешностью системы учета электроэнергии по классам напряжения распределены пропорционально поступлению электроэнергии в сеть этих классов напряжения как в базовом, так и в регулируемом периодах.   </t>
  </si>
  <si>
    <t>Коэффициент (Wос.р/Wос.Б)2</t>
  </si>
  <si>
    <t>составили</t>
  </si>
  <si>
    <t>1.4.5. Расчет технологических потерь электроэнергии для субабонентов</t>
  </si>
  <si>
    <t xml:space="preserve">    Так как, в процессе передачи электроэнергии, одна ее часть используется для собственного потребления, а другая – для передачи субабонентам, нормирование потерь электроэнергии осуществляется с учетом следующих особенностей:  </t>
  </si>
  <si>
    <t xml:space="preserve">объем переданной электроэнергии для собственного потребления предприятия по электрической сети, участвующей в процессе передачи электроэнергии субабонентам;   </t>
  </si>
  <si>
    <t xml:space="preserve">    нормативные технологические потери электроэнергии на регулируемый период для субабонентов определяется по формуле: </t>
  </si>
  <si>
    <t xml:space="preserve">    Результаты расчета технологических потерь электроэнергии на регулируемый период для субабонентов представлены в таблице 12: </t>
  </si>
  <si>
    <t>Ед. измер.</t>
  </si>
  <si>
    <t>тыс. квт.ч</t>
  </si>
  <si>
    <t>СН1</t>
  </si>
  <si>
    <t>составил</t>
  </si>
  <si>
    <t xml:space="preserve">    Норматив технологических потерь электроэнергии на регулируемый период определенный в процентах по отношению к величине прогнозируемого отпуска электроэнергии в сеть по формуле:</t>
  </si>
  <si>
    <t>СН2</t>
  </si>
  <si>
    <t xml:space="preserve"> тыс.кВт.ч.,</t>
  </si>
  <si>
    <t>или</t>
  </si>
  <si>
    <t>Потери от токов утечки по изоляторам</t>
  </si>
  <si>
    <t>Отдача электроэнергии из сети*, всего</t>
  </si>
  <si>
    <t>0,38-20 кВ</t>
  </si>
  <si>
    <t>Численное значение показателя по уровням напряжения</t>
  </si>
  <si>
    <t>Отдача электроэнергии в сети смежного напряжения</t>
  </si>
  <si>
    <t>Технические потери электроэнергии (п.2+п.3)</t>
  </si>
  <si>
    <t>из сетей 1-20 кВ</t>
  </si>
  <si>
    <t>6 кВ</t>
  </si>
  <si>
    <t>СПРАВОЧНО:Всего в процентах от  фактических потерь электроэнергии</t>
  </si>
  <si>
    <t>Расчетный метод ВН-СН2:</t>
  </si>
  <si>
    <t>ЗАО "НСС"</t>
  </si>
  <si>
    <t>СПРАВОЧНО: Нормативные технологические потери электроэнергии в процентах от  отпуска электроэнергии в сеть (п.5/п.1)</t>
  </si>
  <si>
    <t>Объем (количество) переданной (потребленной) электроэнергии,* всего</t>
  </si>
  <si>
    <t>в сеть 1-20 кВ</t>
  </si>
  <si>
    <t>в сеть 27,5-60 кВ</t>
  </si>
  <si>
    <t>1    </t>
  </si>
  <si>
    <t>Количество, шт./группы</t>
  </si>
  <si>
    <t>Таблица 7 -  Количество и установленная мощность трансформаторов</t>
  </si>
  <si>
    <t xml:space="preserve">   2 кВ</t>
  </si>
  <si>
    <t>СПРАВОЧНО: Всего в процентах от  отпуска электроэнергии в сеть</t>
  </si>
  <si>
    <t>110-154</t>
  </si>
  <si>
    <t>Срок исполнения</t>
  </si>
  <si>
    <t>Отдача</t>
  </si>
  <si>
    <t>6</t>
  </si>
  <si>
    <t>8.3</t>
  </si>
  <si>
    <t>2</t>
  </si>
  <si>
    <t>из сетей ГК*</t>
  </si>
  <si>
    <t>в том числе    из сетей ФСК</t>
  </si>
  <si>
    <t>Класс напряжения</t>
  </si>
  <si>
    <t>в сети ССО</t>
  </si>
  <si>
    <t>СН II</t>
  </si>
  <si>
    <t>Всего по воздушным линиям</t>
  </si>
  <si>
    <t>3-20 кВ</t>
  </si>
  <si>
    <t>4.13</t>
  </si>
  <si>
    <t>расход электроэнергии на производственные (с учетом хозяйственных) нужды</t>
  </si>
  <si>
    <t>1-20 кВ</t>
  </si>
  <si>
    <t>%*</t>
  </si>
  <si>
    <t>4.7</t>
  </si>
  <si>
    <t>Условно-постоянные потери электроэнергии</t>
  </si>
  <si>
    <t>4.3</t>
  </si>
  <si>
    <t>Технологические потери электроэнергии (п.4+п.5)</t>
  </si>
  <si>
    <t>СПРАВОЧНО:Технологические потери электроэнергии в процентах от  отпуска электроэнергии в сеть (п.8/п.5)</t>
  </si>
  <si>
    <t>800 кВ</t>
  </si>
  <si>
    <t>Мощность, тыс.кВА</t>
  </si>
  <si>
    <t>первичный уровень напряжения подстанции ВН</t>
  </si>
  <si>
    <r>
      <t xml:space="preserve">Таблица 4. </t>
    </r>
    <r>
      <rPr>
        <b/>
        <sz val="7"/>
        <rFont val="Arial"/>
        <family val="2"/>
      </rPr>
      <t xml:space="preserve"> </t>
    </r>
    <r>
      <rPr>
        <b/>
        <sz val="13"/>
        <rFont val="Arial"/>
        <family val="2"/>
      </rPr>
      <t>Сведения по приборам учета</t>
    </r>
  </si>
  <si>
    <t>УМУП "Горсвет"</t>
  </si>
  <si>
    <t>ООО "Тепломагистраль</t>
  </si>
  <si>
    <r>
      <t xml:space="preserve">Таблица 5. </t>
    </r>
    <r>
      <rPr>
        <b/>
        <sz val="7"/>
        <rFont val="Arial"/>
        <family val="2"/>
      </rPr>
      <t xml:space="preserve"> </t>
    </r>
    <r>
      <rPr>
        <b/>
        <sz val="13"/>
        <rFont val="Arial"/>
        <family val="2"/>
      </rPr>
      <t>Сведения по дополнительному оборудованию</t>
    </r>
  </si>
  <si>
    <t>ЗАО              "Авиастар-ОПЭ"</t>
  </si>
  <si>
    <t>ПС «2Подъем» УСВП</t>
  </si>
  <si>
    <t>ПС «3 Подъем» УСВП</t>
  </si>
  <si>
    <t>ПС «1 Подъем» УСВП</t>
  </si>
  <si>
    <t>ПС «1Подъем» УСВП</t>
  </si>
  <si>
    <t>ПС «3Подъем» УСВП</t>
  </si>
  <si>
    <t>ПС "1 Подъем" УСВП</t>
  </si>
  <si>
    <t>ПС "2 Подъем" УСВП</t>
  </si>
  <si>
    <t>ПС "3 Подъем"УСВП</t>
  </si>
  <si>
    <t>ООО Тепломагистраль</t>
  </si>
  <si>
    <t>ОАО                           "МСРК Волги"</t>
  </si>
  <si>
    <t>СПМ                   «Энерго плюс»</t>
  </si>
  <si>
    <t>КБШ ж.д.                ОАО "РЖД"</t>
  </si>
  <si>
    <t>ФГУП                               «31 Арсенал»</t>
  </si>
  <si>
    <r>
      <t>ΔW</t>
    </r>
    <r>
      <rPr>
        <b/>
        <i/>
        <vertAlign val="subscript"/>
        <sz val="13"/>
        <rFont val="Arial"/>
        <family val="2"/>
      </rPr>
      <t xml:space="preserve">погр.Б </t>
    </r>
    <r>
      <rPr>
        <b/>
        <i/>
        <sz val="13"/>
        <rFont val="Arial"/>
        <family val="2"/>
      </rPr>
      <t xml:space="preserve">= </t>
    </r>
  </si>
  <si>
    <r>
      <t xml:space="preserve"> d</t>
    </r>
    <r>
      <rPr>
        <b/>
        <i/>
        <vertAlign val="subscript"/>
        <sz val="13"/>
        <rFont val="Arial"/>
        <family val="2"/>
      </rPr>
      <t>i</t>
    </r>
    <r>
      <rPr>
        <b/>
        <i/>
        <sz val="13"/>
        <rFont val="Arial"/>
        <family val="2"/>
      </rPr>
      <t>(d</t>
    </r>
    <r>
      <rPr>
        <b/>
        <i/>
        <vertAlign val="subscript"/>
        <sz val="13"/>
        <rFont val="Arial"/>
        <family val="2"/>
      </rPr>
      <t>j</t>
    </r>
    <r>
      <rPr>
        <b/>
        <i/>
        <sz val="13"/>
        <rFont val="Arial"/>
        <family val="2"/>
      </rPr>
      <t>)</t>
    </r>
  </si>
  <si>
    <r>
      <t xml:space="preserve"> W</t>
    </r>
    <r>
      <rPr>
        <b/>
        <i/>
        <vertAlign val="subscript"/>
        <sz val="13"/>
        <rFont val="Arial"/>
        <family val="2"/>
      </rPr>
      <t>i</t>
    </r>
    <r>
      <rPr>
        <b/>
        <i/>
        <sz val="13"/>
        <rFont val="Arial"/>
        <family val="2"/>
      </rPr>
      <t>(W</t>
    </r>
    <r>
      <rPr>
        <b/>
        <i/>
        <vertAlign val="subscript"/>
        <sz val="13"/>
        <rFont val="Arial"/>
        <family val="2"/>
      </rPr>
      <t>j</t>
    </r>
    <r>
      <rPr>
        <b/>
        <i/>
        <sz val="13"/>
        <rFont val="Arial"/>
        <family val="2"/>
      </rPr>
      <t xml:space="preserve">)  </t>
    </r>
  </si>
  <si>
    <r>
      <t>k</t>
    </r>
    <r>
      <rPr>
        <b/>
        <i/>
        <vertAlign val="subscript"/>
        <sz val="13"/>
        <rFont val="Arial"/>
        <family val="2"/>
      </rPr>
      <t>3</t>
    </r>
  </si>
  <si>
    <r>
      <t>k</t>
    </r>
    <r>
      <rPr>
        <b/>
        <i/>
        <vertAlign val="subscript"/>
        <sz val="13"/>
        <rFont val="Arial"/>
        <family val="2"/>
      </rPr>
      <t>1</t>
    </r>
  </si>
  <si>
    <r>
      <t>W</t>
    </r>
    <r>
      <rPr>
        <b/>
        <i/>
        <vertAlign val="subscript"/>
        <sz val="13"/>
        <rFont val="Arial"/>
        <family val="2"/>
      </rPr>
      <t>3</t>
    </r>
  </si>
  <si>
    <r>
      <t>W</t>
    </r>
    <r>
      <rPr>
        <b/>
        <i/>
        <vertAlign val="subscript"/>
        <sz val="13"/>
        <rFont val="Arial"/>
        <family val="2"/>
      </rPr>
      <t>1</t>
    </r>
  </si>
  <si>
    <t>Расчёт нагрузочных потерь электроэнергии в силовых трансформаторах</t>
  </si>
  <si>
    <t>Объём эл.энергии (тыс.кВт.ч)</t>
  </si>
  <si>
    <r>
      <t>ΔРкз</t>
    </r>
    <r>
      <rPr>
        <b/>
        <sz val="10"/>
        <rFont val="Arial"/>
        <family val="2"/>
      </rPr>
      <t xml:space="preserve">           (кВт)</t>
    </r>
  </si>
  <si>
    <r>
      <t xml:space="preserve">cos </t>
    </r>
    <r>
      <rPr>
        <b/>
        <sz val="10"/>
        <rFont val="Arial Cyr"/>
        <family val="0"/>
      </rPr>
      <t>φ</t>
    </r>
  </si>
  <si>
    <t>Мощность (МВ.А)</t>
  </si>
  <si>
    <t>Uном                         (кВ)</t>
  </si>
  <si>
    <t>Ui                               (кВ)</t>
  </si>
  <si>
    <t>ΔWн       (тыс.кВт.ч)</t>
  </si>
  <si>
    <t>Расчёт нагрузочных потерь электроэнергии в линиях</t>
  </si>
  <si>
    <t>Тип линии</t>
  </si>
  <si>
    <t>Uср       (кВ)</t>
  </si>
  <si>
    <t>cos φ</t>
  </si>
  <si>
    <t>L              (км)</t>
  </si>
  <si>
    <r>
      <t>n</t>
    </r>
    <r>
      <rPr>
        <b/>
        <sz val="10"/>
        <rFont val="Arial"/>
        <family val="2"/>
      </rPr>
      <t>ц</t>
    </r>
  </si>
  <si>
    <t>Линии выше 1 кВ</t>
  </si>
  <si>
    <t>S       (мм2)</t>
  </si>
  <si>
    <t>Рыб.Стан,      ИП Дубяга С.С.</t>
  </si>
  <si>
    <t>Гараж Горюшко А.Ю.</t>
  </si>
  <si>
    <t>Гараж       Уханов В.В.</t>
  </si>
  <si>
    <t>КНС 14,               ТП 2811</t>
  </si>
  <si>
    <t>ГСК                 «Дружба 2»</t>
  </si>
  <si>
    <t>ГСК                         «Дружба 1»</t>
  </si>
  <si>
    <t>Рыб.Стан ООО «Опыт Плюс»</t>
  </si>
  <si>
    <t>ООО "Теплома-гистраль"</t>
  </si>
  <si>
    <t>СО «Пчелка-2"</t>
  </si>
  <si>
    <t>Рыб. Стан                           ИП Дубяга С.С.</t>
  </si>
  <si>
    <t>ИП Айнуллов Д.Я. ВПУ2-10.Сауна</t>
  </si>
  <si>
    <t>ИП Айнуллов Д.Я. ВПУ2-12.Сауна</t>
  </si>
  <si>
    <t>ЗАО «НСС»</t>
  </si>
  <si>
    <t>ООО "ПСК Кремнегранит"</t>
  </si>
  <si>
    <t xml:space="preserve">                             Итого:</t>
  </si>
  <si>
    <t>ГПП «Водозабор», яч.32</t>
  </si>
  <si>
    <t>АСБ-185</t>
  </si>
  <si>
    <t>S ном,МВА</t>
  </si>
  <si>
    <t>Перетоки электроэнергии, тыс.кВт.ч</t>
  </si>
  <si>
    <t>в % от отпуска электроэнергии в сеть</t>
  </si>
  <si>
    <t>27,5-35</t>
  </si>
  <si>
    <t>1.18</t>
  </si>
  <si>
    <t>1.14</t>
  </si>
  <si>
    <t>Нагрузочные потери электроэнергии</t>
  </si>
  <si>
    <t>2.1</t>
  </si>
  <si>
    <t>1.10</t>
  </si>
  <si>
    <t>400-500 однофазные</t>
  </si>
  <si>
    <t>2.9</t>
  </si>
  <si>
    <t>2.5</t>
  </si>
  <si>
    <t>150-110 кВ</t>
  </si>
  <si>
    <t xml:space="preserve">   500 Вольт и ниже</t>
  </si>
  <si>
    <t>Потери электроэнергии, учтенные в тарифе на передачу электроэнергии, всего</t>
  </si>
  <si>
    <t>Всего по кабельным линиям</t>
  </si>
  <si>
    <t>Совершенствование систем расчетного и технического учета</t>
  </si>
  <si>
    <t>750 кВ</t>
  </si>
  <si>
    <t>1.2</t>
  </si>
  <si>
    <t>1.6</t>
  </si>
  <si>
    <t>Наименование показателя</t>
  </si>
  <si>
    <t>первичный уровень напряжения подстанции СН11</t>
  </si>
  <si>
    <t>Отчет сформирован:</t>
  </si>
  <si>
    <t>330 трехфазные</t>
  </si>
  <si>
    <t>330 кВ</t>
  </si>
  <si>
    <t>начало</t>
  </si>
  <si>
    <t>Счетчики прямого включения</t>
  </si>
  <si>
    <t>3.5</t>
  </si>
  <si>
    <t>3.1</t>
  </si>
  <si>
    <t>из сетей МСК</t>
  </si>
  <si>
    <t>окончание</t>
  </si>
  <si>
    <t>Линии</t>
  </si>
  <si>
    <t>Фактические (отчетные) потери электроэнергии в сети (п.5-п.6-п.4)</t>
  </si>
  <si>
    <t>Прием электроэнергии в сеть, всего</t>
  </si>
  <si>
    <t>500 кВ</t>
  </si>
  <si>
    <t>Объем мероприятий</t>
  </si>
  <si>
    <t>Коэффициент пересчета по суммарному отпуску в сеть</t>
  </si>
  <si>
    <t>2.10</t>
  </si>
  <si>
    <t>Отдача электроэнергии из сетей, всего</t>
  </si>
  <si>
    <t xml:space="preserve">   20 кВ</t>
  </si>
  <si>
    <t>2.14</t>
  </si>
  <si>
    <t>220 кВ</t>
  </si>
  <si>
    <t>400 кВ</t>
  </si>
  <si>
    <t>Соединительные провода и сборные шины подстанций</t>
  </si>
  <si>
    <t>СК и генераторы, в режиме СК</t>
  </si>
  <si>
    <t>Измерительные трансформаторы тока</t>
  </si>
  <si>
    <t>нагрузочные</t>
  </si>
  <si>
    <t>110 кВ</t>
  </si>
  <si>
    <t>Единичная мощность, кВА</t>
  </si>
  <si>
    <t>Объем (количество) переданной (потребленной) электроэнергии всего,</t>
  </si>
  <si>
    <t>Трансформаторы</t>
  </si>
  <si>
    <t>ССО,Производители электроэнергии, сети ФСК и МСК</t>
  </si>
  <si>
    <t>СПРАВОЧНО: Фактические (отчетные) потери электроэнергии в процентах от отпуска электроэнергии в сеть(п.5/п.3)</t>
  </si>
  <si>
    <t>БСК и СТК</t>
  </si>
  <si>
    <t>от 75,0 до 100,0 тыс.кВА</t>
  </si>
  <si>
    <t>до 15,0 тыс.кВА</t>
  </si>
  <si>
    <t>Всего по воздушным и кабельным линиям</t>
  </si>
  <si>
    <t>тыс.кВт.ч</t>
  </si>
  <si>
    <t>Технологические потери электроэнергии</t>
  </si>
  <si>
    <t xml:space="preserve">   10 кВ</t>
  </si>
  <si>
    <t>-</t>
  </si>
  <si>
    <t>8.4</t>
  </si>
  <si>
    <t>5</t>
  </si>
  <si>
    <t>1150 кВ</t>
  </si>
  <si>
    <t>%</t>
  </si>
  <si>
    <t>1</t>
  </si>
  <si>
    <t xml:space="preserve">    1.1.3. Адрес:</t>
  </si>
  <si>
    <t>Ю.Н. Соколов</t>
  </si>
  <si>
    <t>СНТ "Якорь"</t>
  </si>
  <si>
    <t>Ограничители перенапряжений</t>
  </si>
  <si>
    <t>Количество, шт.</t>
  </si>
  <si>
    <t>в сеть 0,4 кВ</t>
  </si>
  <si>
    <t>154 кВ</t>
  </si>
  <si>
    <t>Численное  значение показателей по уровням напряжения</t>
  </si>
  <si>
    <t>из сетей ССО</t>
  </si>
  <si>
    <t>4.10</t>
  </si>
  <si>
    <t>Технологические потери электроэнергии, всего</t>
  </si>
  <si>
    <t>4.14</t>
  </si>
  <si>
    <t>СНII</t>
  </si>
  <si>
    <t>% *</t>
  </si>
  <si>
    <t>СПРАВОЧНО: Нетехнические потери электроэнергии в процентах от отпуска электроэнергии в сеть (п.9/п.5)</t>
  </si>
  <si>
    <t>4.8</t>
  </si>
  <si>
    <t>Расход электроэнергии на плавку гололеда</t>
  </si>
  <si>
    <t>4.4</t>
  </si>
  <si>
    <t>Итого</t>
  </si>
  <si>
    <t>Потери электроэнергии, утвержденные в Минэнерго России, всего</t>
  </si>
  <si>
    <t>Компенсирующие устройства</t>
  </si>
  <si>
    <t>1.17</t>
  </si>
  <si>
    <t>тыс. кВт.ч</t>
  </si>
  <si>
    <t>2.2</t>
  </si>
  <si>
    <t>1.13</t>
  </si>
  <si>
    <t>2.6</t>
  </si>
  <si>
    <t>(УМУП "Ульяновскводоканал")</t>
  </si>
  <si>
    <t>МУНИЦИПАЛЬНОЕ УНИТАРНОЕ ПРЕДПРИЯТИЕ водопроводно-канализационного хозяйства "УЛЬЯНОВСКВОДОКАНАЛ"</t>
  </si>
  <si>
    <t xml:space="preserve">    Прием электроэнергии в сети УМУП "Ульяновскводоканал" осуществляется из сетей смежных сетевых организаций на уровнях напряжения СН1, СН2, НН. </t>
  </si>
  <si>
    <t>УМУП «ГОРСВЕТ»</t>
  </si>
  <si>
    <t xml:space="preserve">     Структура технологических потерь электроэнергии при передаче ее по сетям УМУП "Ульяновскводоканал" включает в себя:</t>
  </si>
  <si>
    <t xml:space="preserve">    Условно-постоянные потери в сетях УМУП "Ульяновскводоканал"  включают в себя:</t>
  </si>
  <si>
    <t>Тип трансформатора</t>
  </si>
  <si>
    <t>Уровень напряжения СН-1</t>
  </si>
  <si>
    <t>Уровень напряжения СН-2</t>
  </si>
  <si>
    <t>Итого по СН-1:</t>
  </si>
  <si>
    <t>Итого по СН-2:</t>
  </si>
  <si>
    <t>Ti                                       (час)</t>
  </si>
  <si>
    <t>№ п.п.</t>
  </si>
  <si>
    <t>ТМ-4000-35/6</t>
  </si>
  <si>
    <t>ТМН-4000-35/6</t>
  </si>
  <si>
    <t>ТМ-250-10/0,4</t>
  </si>
  <si>
    <t>ТМ-630-6/0,4</t>
  </si>
  <si>
    <t>ТМ-1600-6/10</t>
  </si>
  <si>
    <t>Расчёт потерь электроэнергии холостого хода в силовых трансформаторах</t>
  </si>
  <si>
    <t>Паспортное значение ΔРх (кВт)</t>
  </si>
  <si>
    <t>Uном                         (В)</t>
  </si>
  <si>
    <t>Ui                               (В)</t>
  </si>
  <si>
    <t>Т-1,                         ТМ-400-6/0,4</t>
  </si>
  <si>
    <t>от поступления электроэнергии в сети УМУП "Ульяновскводоканал".</t>
  </si>
  <si>
    <t>потери, обусловленные допустимыми погрешностями приборов учета</t>
  </si>
  <si>
    <t>Установленная мощность, кВА</t>
  </si>
  <si>
    <t>1.1</t>
  </si>
  <si>
    <t>1.9</t>
  </si>
  <si>
    <t>Итого:</t>
  </si>
  <si>
    <t>1.5</t>
  </si>
  <si>
    <t>Метрологическая составляющая:</t>
  </si>
  <si>
    <t>Протяженность, км</t>
  </si>
  <si>
    <t>От 2500 до 10000</t>
  </si>
  <si>
    <t>3.2</t>
  </si>
  <si>
    <t>Более 80000</t>
  </si>
  <si>
    <t>Год</t>
  </si>
  <si>
    <t>от 15,0 до 37,5 тыс.кВА</t>
  </si>
  <si>
    <t>Технические мероприятия</t>
  </si>
  <si>
    <t>6.3</t>
  </si>
  <si>
    <t>Наименование мероприятий</t>
  </si>
  <si>
    <t>2.13</t>
  </si>
  <si>
    <t>в сети МСК</t>
  </si>
  <si>
    <t>в том числе по уровням напряжения:</t>
  </si>
  <si>
    <t>6.1.3</t>
  </si>
  <si>
    <t>в том числе    в сети ФСК</t>
  </si>
  <si>
    <t xml:space="preserve">   220 кВ</t>
  </si>
  <si>
    <t>СНI</t>
  </si>
  <si>
    <t>Должность</t>
  </si>
  <si>
    <t>Воздушные линии</t>
  </si>
  <si>
    <t>220 кВ и выше</t>
  </si>
  <si>
    <t>Численное значение показателя по годам</t>
  </si>
  <si>
    <t>№ п/п</t>
  </si>
  <si>
    <t>Всего по шинопроводам</t>
  </si>
  <si>
    <t xml:space="preserve">   35 кВ</t>
  </si>
  <si>
    <t>Итого от 6 кВ и выше</t>
  </si>
  <si>
    <t>От 10000 до 80000 включительно</t>
  </si>
  <si>
    <t xml:space="preserve">   110 кВ</t>
  </si>
  <si>
    <t>СПРАВОЧНО: Сверхнормативные потери электроэнергии в процентах от отпуска электроэнергии в сеть (п.8/п.3)</t>
  </si>
  <si>
    <t>Фактические (отчетные) потери электроэнергии в сети (п.1-п.2-п.3)</t>
  </si>
  <si>
    <t>Высшее напряжение, кВ</t>
  </si>
  <si>
    <t>Ячейки:</t>
  </si>
  <si>
    <t>расчет</t>
  </si>
  <si>
    <t>ссылка на другие таблицы</t>
  </si>
  <si>
    <t>самостоятельный ввод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</si>
</sst>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0;[Red]0.00"/>
    <numFmt numFmtId="194" formatCode="_(* #,##0.000_);_(* \(#,##0.000\);_(* &quot;-&quot;??_);_(@_)"/>
    <numFmt numFmtId="195" formatCode="_-* #,##0.00_-;[Red]\-* #,##0.00_-;_-* &quot;-&quot;??_-;_-@_-"/>
    <numFmt numFmtId="196" formatCode="_(* #,##0.000_);_(* \(#,##0.000\);_(* &quot;&quot;??_);_(@_)"/>
    <numFmt numFmtId="197" formatCode="_-* #,##0.000_-;[Red]\-* #,##0.000_-;_-* &quot;&quot;??_-;_-@_-"/>
    <numFmt numFmtId="198" formatCode="_(* #,##0_);_(* \(#,##0\);_(* &quot;&quot;??_);_(@_)"/>
    <numFmt numFmtId="199" formatCode="_(* #,##0.000_);_(* \(#,##0.000\);_(* &quot;0&quot;??_);_(@_)"/>
    <numFmt numFmtId="200" formatCode="_(* #,##0.00_);_(* \(#,##0.00\);_(* &quot;0&quot;??_);_(@_)"/>
    <numFmt numFmtId="201" formatCode="_-* #,##0.000_-;\-* #,##0.000_-;_-* &quot;&quot;??_-;_-@_-"/>
    <numFmt numFmtId="202" formatCode="_-* #,##0.000_-;\-* #,##0.000_-;_-* &quot;0&quot;??_-;_-@_-"/>
    <numFmt numFmtId="203" formatCode="_-* #,##0.00_-;\-* #,##0.00_-;_-* &quot;0&quot;??_-;_-@_-"/>
    <numFmt numFmtId="204" formatCode="_-* #,##0.000_р_._-;\-* #,##0.000_р_._-;_-* &quot;-&quot;???_р_._-;_-@_-"/>
    <numFmt numFmtId="205" formatCode="0.0"/>
    <numFmt numFmtId="206" formatCode="_-* #,##0.000_-;\-* #,##0.000_-;_-* &quot;-&quot;??_-;_-@_-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_(* #,##0.00_);_(* \(#,##0.00\);_(* &quot;&quot;??_);_(@_)"/>
    <numFmt numFmtId="213" formatCode="0.000%"/>
    <numFmt numFmtId="214" formatCode="#,##0.000"/>
    <numFmt numFmtId="215" formatCode="0.0000%"/>
    <numFmt numFmtId="216" formatCode="#,##0.0000"/>
    <numFmt numFmtId="217" formatCode="#,##0.000_ ;\-#,##0.000\ "/>
    <numFmt numFmtId="218" formatCode="#,##0.0"/>
    <numFmt numFmtId="219" formatCode="#,##0.0000000"/>
  </numFmts>
  <fonts count="52">
    <font>
      <sz val="10"/>
      <name val="Times New Roman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0"/>
      <name val="Arial"/>
      <family val="2"/>
    </font>
    <font>
      <b/>
      <i/>
      <sz val="13"/>
      <name val="Arial"/>
      <family val="2"/>
    </font>
    <font>
      <u val="single"/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3"/>
      <color indexed="8"/>
      <name val="Calibri"/>
      <family val="2"/>
    </font>
    <font>
      <sz val="13"/>
      <color indexed="9"/>
      <name val="Calibri"/>
      <family val="2"/>
    </font>
    <font>
      <sz val="13"/>
      <color indexed="62"/>
      <name val="Calibri"/>
      <family val="2"/>
    </font>
    <font>
      <b/>
      <sz val="13"/>
      <color indexed="63"/>
      <name val="Calibri"/>
      <family val="2"/>
    </font>
    <font>
      <b/>
      <sz val="13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8"/>
      <name val="Calibri"/>
      <family val="2"/>
    </font>
    <font>
      <b/>
      <sz val="13"/>
      <color indexed="9"/>
      <name val="Calibri"/>
      <family val="2"/>
    </font>
    <font>
      <b/>
      <sz val="18"/>
      <color indexed="56"/>
      <name val="Cambria"/>
      <family val="2"/>
    </font>
    <font>
      <sz val="13"/>
      <color indexed="60"/>
      <name val="Calibri"/>
      <family val="2"/>
    </font>
    <font>
      <sz val="13"/>
      <color indexed="20"/>
      <name val="Calibri"/>
      <family val="2"/>
    </font>
    <font>
      <i/>
      <sz val="13"/>
      <color indexed="23"/>
      <name val="Calibri"/>
      <family val="2"/>
    </font>
    <font>
      <sz val="13"/>
      <color indexed="52"/>
      <name val="Calibri"/>
      <family val="2"/>
    </font>
    <font>
      <sz val="13"/>
      <color indexed="10"/>
      <name val="Calibri"/>
      <family val="2"/>
    </font>
    <font>
      <sz val="13"/>
      <color indexed="17"/>
      <name val="Calibri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13"/>
      <name val="Arial"/>
      <family val="2"/>
    </font>
    <font>
      <b/>
      <sz val="10"/>
      <name val="Arial Cyr"/>
      <family val="0"/>
    </font>
    <font>
      <b/>
      <i/>
      <vertAlign val="subscript"/>
      <sz val="13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vertAlign val="subscript"/>
      <sz val="13"/>
      <name val="Arial"/>
      <family val="2"/>
    </font>
    <font>
      <b/>
      <vertAlign val="subscript"/>
      <sz val="13"/>
      <name val="Arial"/>
      <family val="2"/>
    </font>
    <font>
      <i/>
      <vertAlign val="subscript"/>
      <sz val="13"/>
      <name val="Arial"/>
      <family val="2"/>
    </font>
    <font>
      <vertAlign val="subscript"/>
      <sz val="10"/>
      <name val="Arial"/>
      <family val="2"/>
    </font>
    <font>
      <b/>
      <u val="single"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184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422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20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192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92" fontId="3" fillId="0" borderId="0" xfId="0" applyNumberFormat="1" applyFont="1" applyFill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92" fontId="1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192" fontId="0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204" fontId="0" fillId="0" borderId="0" xfId="0" applyNumberFormat="1" applyFont="1" applyAlignment="1" applyProtection="1">
      <alignment/>
      <protection/>
    </xf>
    <xf numFmtId="192" fontId="0" fillId="0" borderId="0" xfId="0" applyNumberFormat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2" fontId="0" fillId="0" borderId="0" xfId="0" applyNumberFormat="1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37" fillId="0" borderId="0" xfId="0" applyFont="1" applyAlignment="1">
      <alignment horizontal="justify" vertical="center" wrapText="1"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49" fontId="9" fillId="0" borderId="13" xfId="0" applyNumberFormat="1" applyFont="1" applyFill="1" applyBorder="1" applyAlignment="1" applyProtection="1">
      <alignment/>
      <protection/>
    </xf>
    <xf numFmtId="49" fontId="1" fillId="0" borderId="13" xfId="0" applyNumberFormat="1" applyFont="1" applyFill="1" applyBorder="1" applyAlignment="1" applyProtection="1">
      <alignment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9" fontId="1" fillId="0" borderId="15" xfId="0" applyNumberFormat="1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" fontId="1" fillId="0" borderId="33" xfId="0" applyNumberFormat="1" applyFont="1" applyFill="1" applyBorder="1" applyAlignment="1" applyProtection="1">
      <alignment/>
      <protection/>
    </xf>
    <xf numFmtId="1" fontId="1" fillId="0" borderId="34" xfId="0" applyNumberFormat="1" applyFont="1" applyFill="1" applyBorder="1" applyAlignment="1" applyProtection="1">
      <alignment/>
      <protection/>
    </xf>
    <xf numFmtId="2" fontId="1" fillId="0" borderId="13" xfId="0" applyNumberFormat="1" applyFont="1" applyFill="1" applyBorder="1" applyAlignment="1" applyProtection="1">
      <alignment horizontal="center" vertical="center" wrapText="1"/>
      <protection/>
    </xf>
    <xf numFmtId="2" fontId="1" fillId="0" borderId="35" xfId="0" applyNumberFormat="1" applyFont="1" applyFill="1" applyBorder="1" applyAlignment="1" applyProtection="1">
      <alignment horizontal="center" vertical="center" wrapText="1"/>
      <protection/>
    </xf>
    <xf numFmtId="2" fontId="1" fillId="0" borderId="13" xfId="0" applyNumberFormat="1" applyFont="1" applyFill="1" applyBorder="1" applyAlignment="1" applyProtection="1">
      <alignment horizontal="center" vertical="center" wrapText="1"/>
      <protection/>
    </xf>
    <xf numFmtId="2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/>
      <protection/>
    </xf>
    <xf numFmtId="0" fontId="1" fillId="0" borderId="36" xfId="0" applyFont="1" applyFill="1" applyBorder="1" applyAlignment="1" applyProtection="1">
      <alignment/>
      <protection/>
    </xf>
    <xf numFmtId="1" fontId="1" fillId="0" borderId="37" xfId="0" applyNumberFormat="1" applyFont="1" applyFill="1" applyBorder="1" applyAlignment="1" applyProtection="1">
      <alignment/>
      <protection/>
    </xf>
    <xf numFmtId="0" fontId="1" fillId="0" borderId="38" xfId="0" applyFont="1" applyFill="1" applyBorder="1" applyAlignment="1" applyProtection="1">
      <alignment/>
      <protection/>
    </xf>
    <xf numFmtId="1" fontId="1" fillId="0" borderId="17" xfId="0" applyNumberFormat="1" applyFont="1" applyFill="1" applyBorder="1" applyAlignment="1" applyProtection="1">
      <alignment/>
      <protection/>
    </xf>
    <xf numFmtId="0" fontId="1" fillId="0" borderId="33" xfId="0" applyNumberFormat="1" applyFont="1" applyFill="1" applyBorder="1" applyAlignment="1" applyProtection="1">
      <alignment/>
      <protection/>
    </xf>
    <xf numFmtId="0" fontId="1" fillId="0" borderId="39" xfId="0" applyFont="1" applyFill="1" applyBorder="1" applyAlignment="1" applyProtection="1">
      <alignment/>
      <protection/>
    </xf>
    <xf numFmtId="1" fontId="1" fillId="0" borderId="29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1" fontId="1" fillId="0" borderId="40" xfId="0" applyNumberFormat="1" applyFont="1" applyFill="1" applyBorder="1" applyAlignment="1" applyProtection="1">
      <alignment/>
      <protection/>
    </xf>
    <xf numFmtId="0" fontId="1" fillId="0" borderId="41" xfId="0" applyFont="1" applyFill="1" applyBorder="1" applyAlignment="1" applyProtection="1">
      <alignment/>
      <protection/>
    </xf>
    <xf numFmtId="0" fontId="1" fillId="0" borderId="42" xfId="0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2" fillId="0" borderId="36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43" xfId="0" applyFont="1" applyBorder="1" applyAlignment="1">
      <alignment horizontal="center" vertical="center" wrapText="1"/>
    </xf>
    <xf numFmtId="192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7" borderId="0" xfId="0" applyFont="1" applyFill="1" applyAlignment="1">
      <alignment/>
    </xf>
    <xf numFmtId="0" fontId="2" fillId="22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218" fontId="1" fillId="0" borderId="13" xfId="0" applyNumberFormat="1" applyFont="1" applyFill="1" applyBorder="1" applyAlignment="1">
      <alignment horizontal="center" vertical="center" wrapText="1"/>
    </xf>
    <xf numFmtId="218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36" fillId="0" borderId="0" xfId="0" applyFont="1" applyAlignment="1">
      <alignment horizontal="right" vertical="center" wrapText="1"/>
    </xf>
    <xf numFmtId="0" fontId="36" fillId="25" borderId="0" xfId="0" applyFont="1" applyFill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44" xfId="0" applyFont="1" applyBorder="1" applyAlignment="1">
      <alignment horizontal="justify" vertical="center" wrapText="1"/>
    </xf>
    <xf numFmtId="0" fontId="34" fillId="0" borderId="0" xfId="42" applyFont="1" applyAlignment="1" applyProtection="1">
      <alignment horizontal="left" vertical="center" wrapText="1"/>
      <protection/>
    </xf>
    <xf numFmtId="0" fontId="1" fillId="0" borderId="0" xfId="0" applyFont="1" applyAlignment="1">
      <alignment horizontal="left" vertical="top" wrapText="1"/>
    </xf>
    <xf numFmtId="0" fontId="38" fillId="0" borderId="0" xfId="42" applyFont="1" applyAlignment="1" applyProtection="1">
      <alignment horizontal="center" vertical="center" wrapText="1"/>
      <protection/>
    </xf>
    <xf numFmtId="0" fontId="37" fillId="0" borderId="0" xfId="0" applyFont="1" applyAlignment="1">
      <alignment horizontal="left" vertical="top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92" fontId="10" fillId="0" borderId="0" xfId="0" applyNumberFormat="1" applyFont="1" applyFill="1" applyAlignment="1">
      <alignment horizontal="justify" vertical="center"/>
    </xf>
    <xf numFmtId="0" fontId="10" fillId="0" borderId="0" xfId="0" applyFont="1" applyFill="1" applyAlignment="1">
      <alignment horizontal="justify" vertical="center" wrapText="1"/>
    </xf>
    <xf numFmtId="0" fontId="1" fillId="0" borderId="0" xfId="0" applyFont="1" applyAlignment="1">
      <alignment wrapText="1"/>
    </xf>
    <xf numFmtId="0" fontId="2" fillId="0" borderId="4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6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192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NumberFormat="1" applyFont="1" applyFill="1" applyBorder="1" applyAlignment="1" applyProtection="1">
      <alignment/>
      <protection/>
    </xf>
    <xf numFmtId="0" fontId="1" fillId="0" borderId="52" xfId="0" applyNumberFormat="1" applyFont="1" applyFill="1" applyBorder="1" applyAlignment="1" applyProtection="1">
      <alignment/>
      <protection/>
    </xf>
    <xf numFmtId="0" fontId="1" fillId="0" borderId="52" xfId="0" applyNumberFormat="1" applyFont="1" applyFill="1" applyBorder="1" applyAlignment="1" applyProtection="1">
      <alignment/>
      <protection/>
    </xf>
    <xf numFmtId="0" fontId="2" fillId="0" borderId="51" xfId="0" applyNumberFormat="1" applyFont="1" applyFill="1" applyBorder="1" applyAlignment="1" applyProtection="1">
      <alignment/>
      <protection/>
    </xf>
    <xf numFmtId="0" fontId="2" fillId="0" borderId="53" xfId="0" applyNumberFormat="1" applyFont="1" applyFill="1" applyBorder="1" applyAlignment="1" applyProtection="1">
      <alignment/>
      <protection/>
    </xf>
    <xf numFmtId="0" fontId="1" fillId="0" borderId="51" xfId="0" applyNumberFormat="1" applyFont="1" applyFill="1" applyBorder="1" applyAlignment="1" applyProtection="1">
      <alignment/>
      <protection/>
    </xf>
    <xf numFmtId="0" fontId="1" fillId="0" borderId="54" xfId="0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 applyProtection="1">
      <alignment/>
      <protection/>
    </xf>
    <xf numFmtId="0" fontId="2" fillId="0" borderId="51" xfId="0" applyNumberFormat="1" applyFont="1" applyFill="1" applyBorder="1" applyAlignment="1" applyProtection="1">
      <alignment/>
      <protection/>
    </xf>
    <xf numFmtId="0" fontId="1" fillId="0" borderId="55" xfId="0" applyNumberFormat="1" applyFont="1" applyFill="1" applyBorder="1" applyAlignment="1" applyProtection="1">
      <alignment/>
      <protection/>
    </xf>
    <xf numFmtId="0" fontId="2" fillId="0" borderId="53" xfId="0" applyNumberFormat="1" applyFont="1" applyFill="1" applyBorder="1" applyAlignment="1" applyProtection="1">
      <alignment/>
      <protection/>
    </xf>
    <xf numFmtId="0" fontId="1" fillId="0" borderId="44" xfId="0" applyNumberFormat="1" applyFont="1" applyFill="1" applyBorder="1" applyAlignment="1" applyProtection="1">
      <alignment/>
      <protection/>
    </xf>
    <xf numFmtId="0" fontId="1" fillId="0" borderId="56" xfId="0" applyNumberFormat="1" applyFont="1" applyFill="1" applyBorder="1" applyAlignment="1" applyProtection="1">
      <alignment/>
      <protection/>
    </xf>
    <xf numFmtId="0" fontId="1" fillId="0" borderId="56" xfId="0" applyNumberFormat="1" applyFont="1" applyFill="1" applyBorder="1" applyAlignment="1" applyProtection="1">
      <alignment/>
      <protection/>
    </xf>
    <xf numFmtId="0" fontId="1" fillId="0" borderId="57" xfId="0" applyNumberFormat="1" applyFont="1" applyFill="1" applyBorder="1" applyAlignment="1" applyProtection="1">
      <alignment/>
      <protection/>
    </xf>
    <xf numFmtId="0" fontId="1" fillId="0" borderId="58" xfId="0" applyFont="1" applyFill="1" applyBorder="1" applyAlignment="1">
      <alignment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59" xfId="0" applyNumberFormat="1" applyFont="1" applyFill="1" applyBorder="1" applyAlignment="1" applyProtection="1">
      <alignment horizontal="center"/>
      <protection/>
    </xf>
    <xf numFmtId="0" fontId="1" fillId="0" borderId="60" xfId="0" applyNumberFormat="1" applyFont="1" applyFill="1" applyBorder="1" applyAlignment="1" applyProtection="1">
      <alignment horizontal="center"/>
      <protection/>
    </xf>
    <xf numFmtId="0" fontId="1" fillId="0" borderId="39" xfId="0" applyNumberFormat="1" applyFont="1" applyFill="1" applyBorder="1" applyAlignment="1" applyProtection="1">
      <alignment horizontal="center"/>
      <protection/>
    </xf>
    <xf numFmtId="0" fontId="2" fillId="0" borderId="61" xfId="0" applyNumberFormat="1" applyFont="1" applyFill="1" applyBorder="1" applyAlignment="1" applyProtection="1">
      <alignment horizontal="center"/>
      <protection/>
    </xf>
    <xf numFmtId="0" fontId="2" fillId="0" borderId="4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62" xfId="0" applyNumberFormat="1" applyFont="1" applyFill="1" applyBorder="1" applyAlignment="1">
      <alignment/>
    </xf>
    <xf numFmtId="0" fontId="2" fillId="0" borderId="62" xfId="0" applyNumberFormat="1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/>
    </xf>
    <xf numFmtId="0" fontId="2" fillId="0" borderId="6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justify" vertical="center" wrapText="1"/>
    </xf>
    <xf numFmtId="49" fontId="1" fillId="0" borderId="13" xfId="0" applyNumberFormat="1" applyFont="1" applyFill="1" applyBorder="1" applyAlignment="1">
      <alignment horizontal="justify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194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214" fontId="1" fillId="0" borderId="13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214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33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36" fillId="0" borderId="0" xfId="0" applyFont="1" applyFill="1" applyAlignment="1">
      <alignment horizontal="right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justify" vertical="center" wrapText="1"/>
    </xf>
    <xf numFmtId="0" fontId="2" fillId="0" borderId="57" xfId="0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214" fontId="1" fillId="0" borderId="52" xfId="0" applyNumberFormat="1" applyFont="1" applyFill="1" applyBorder="1" applyAlignment="1">
      <alignment horizontal="center" vertical="center" wrapText="1"/>
    </xf>
    <xf numFmtId="214" fontId="1" fillId="0" borderId="56" xfId="0" applyNumberFormat="1" applyFont="1" applyFill="1" applyBorder="1" applyAlignment="1">
      <alignment horizontal="center" vertical="center" wrapText="1"/>
    </xf>
    <xf numFmtId="214" fontId="1" fillId="0" borderId="64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214" fontId="2" fillId="0" borderId="13" xfId="0" applyNumberFormat="1" applyFont="1" applyFill="1" applyBorder="1" applyAlignment="1">
      <alignment horizontal="center" vertical="center" wrapText="1"/>
    </xf>
    <xf numFmtId="214" fontId="2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52" xfId="0" applyFont="1" applyFill="1" applyBorder="1" applyAlignment="1">
      <alignment horizontal="center" wrapText="1"/>
    </xf>
    <xf numFmtId="0" fontId="2" fillId="0" borderId="56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4" fontId="1" fillId="0" borderId="13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0" fontId="37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top"/>
    </xf>
    <xf numFmtId="0" fontId="37" fillId="0" borderId="0" xfId="0" applyFont="1" applyFill="1" applyAlignment="1">
      <alignment horizontal="center" vertical="justify" wrapText="1"/>
    </xf>
    <xf numFmtId="0" fontId="2" fillId="0" borderId="0" xfId="0" applyFont="1" applyFill="1" applyAlignment="1">
      <alignment vertical="center"/>
    </xf>
    <xf numFmtId="0" fontId="37" fillId="0" borderId="0" xfId="0" applyFont="1" applyFill="1" applyAlignment="1">
      <alignment vertical="justify"/>
    </xf>
    <xf numFmtId="0" fontId="37" fillId="0" borderId="0" xfId="0" applyFont="1" applyFill="1" applyAlignment="1">
      <alignment horizontal="center" vertical="justify"/>
    </xf>
    <xf numFmtId="0" fontId="1" fillId="0" borderId="56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214" fontId="1" fillId="0" borderId="52" xfId="0" applyNumberFormat="1" applyFont="1" applyFill="1" applyBorder="1" applyAlignment="1">
      <alignment horizontal="center" vertical="center" wrapText="1"/>
    </xf>
    <xf numFmtId="214" fontId="1" fillId="0" borderId="56" xfId="0" applyNumberFormat="1" applyFont="1" applyFill="1" applyBorder="1" applyAlignment="1">
      <alignment horizontal="center" vertical="center" wrapText="1"/>
    </xf>
    <xf numFmtId="214" fontId="1" fillId="0" borderId="64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justify" wrapText="1"/>
    </xf>
    <xf numFmtId="0" fontId="1" fillId="0" borderId="0" xfId="0" applyFont="1" applyFill="1" applyAlignment="1">
      <alignment/>
    </xf>
    <xf numFmtId="3" fontId="1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218" fontId="2" fillId="0" borderId="1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0" fontId="2" fillId="0" borderId="62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7" fillId="0" borderId="44" xfId="0" applyFont="1" applyFill="1" applyBorder="1" applyAlignment="1">
      <alignment horizontal="justify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214" fontId="2" fillId="0" borderId="22" xfId="0" applyNumberFormat="1" applyFont="1" applyFill="1" applyBorder="1" applyAlignment="1">
      <alignment horizontal="center" vertical="center" wrapText="1"/>
    </xf>
    <xf numFmtId="218" fontId="1" fillId="0" borderId="22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0" fontId="2" fillId="0" borderId="46" xfId="0" applyFont="1" applyFill="1" applyBorder="1" applyAlignment="1">
      <alignment/>
    </xf>
    <xf numFmtId="0" fontId="2" fillId="0" borderId="46" xfId="0" applyFont="1" applyFill="1" applyBorder="1" applyAlignment="1">
      <alignment horizontal="center"/>
    </xf>
    <xf numFmtId="0" fontId="1" fillId="0" borderId="68" xfId="0" applyFont="1" applyFill="1" applyBorder="1" applyAlignment="1">
      <alignment wrapText="1"/>
    </xf>
    <xf numFmtId="0" fontId="1" fillId="0" borderId="68" xfId="0" applyFont="1" applyFill="1" applyBorder="1" applyAlignment="1">
      <alignment horizontal="justify" vertical="center" wrapText="1"/>
    </xf>
    <xf numFmtId="0" fontId="1" fillId="0" borderId="68" xfId="0" applyFont="1" applyFill="1" applyBorder="1" applyAlignment="1">
      <alignment/>
    </xf>
    <xf numFmtId="0" fontId="1" fillId="0" borderId="69" xfId="0" applyFont="1" applyFill="1" applyBorder="1" applyAlignment="1">
      <alignment/>
    </xf>
    <xf numFmtId="0" fontId="1" fillId="0" borderId="69" xfId="0" applyFont="1" applyFill="1" applyBorder="1" applyAlignment="1">
      <alignment wrapText="1"/>
    </xf>
    <xf numFmtId="0" fontId="1" fillId="0" borderId="69" xfId="0" applyFont="1" applyFill="1" applyBorder="1" applyAlignment="1">
      <alignment/>
    </xf>
    <xf numFmtId="0" fontId="1" fillId="0" borderId="69" xfId="0" applyFont="1" applyFill="1" applyBorder="1" applyAlignment="1">
      <alignment wrapText="1"/>
    </xf>
    <xf numFmtId="0" fontId="34" fillId="0" borderId="69" xfId="42" applyFont="1" applyFill="1" applyBorder="1" applyAlignment="1" applyProtection="1">
      <alignment/>
      <protection/>
    </xf>
    <xf numFmtId="0" fontId="1" fillId="0" borderId="69" xfId="0" applyFont="1" applyFill="1" applyBorder="1" applyAlignment="1">
      <alignment horizontal="justify"/>
    </xf>
    <xf numFmtId="0" fontId="1" fillId="0" borderId="69" xfId="0" applyFont="1" applyFill="1" applyBorder="1" applyAlignment="1">
      <alignment horizontal="justify"/>
    </xf>
    <xf numFmtId="0" fontId="1" fillId="0" borderId="70" xfId="0" applyFont="1" applyFill="1" applyBorder="1" applyAlignment="1">
      <alignment/>
    </xf>
    <xf numFmtId="0" fontId="34" fillId="0" borderId="70" xfId="42" applyFont="1" applyFill="1" applyBorder="1" applyAlignment="1" applyProtection="1">
      <alignment/>
      <protection/>
    </xf>
    <xf numFmtId="0" fontId="1" fillId="0" borderId="70" xfId="0" applyFont="1" applyFill="1" applyBorder="1" applyAlignment="1">
      <alignment/>
    </xf>
    <xf numFmtId="0" fontId="2" fillId="0" borderId="4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192" fontId="1" fillId="0" borderId="25" xfId="0" applyNumberFormat="1" applyFont="1" applyFill="1" applyBorder="1" applyAlignment="1">
      <alignment horizontal="center"/>
    </xf>
    <xf numFmtId="192" fontId="1" fillId="0" borderId="22" xfId="0" applyNumberFormat="1" applyFont="1" applyFill="1" applyBorder="1" applyAlignment="1">
      <alignment horizontal="center"/>
    </xf>
    <xf numFmtId="192" fontId="1" fillId="0" borderId="49" xfId="0" applyNumberFormat="1" applyFont="1" applyFill="1" applyBorder="1" applyAlignment="1">
      <alignment horizontal="center"/>
    </xf>
    <xf numFmtId="192" fontId="1" fillId="0" borderId="0" xfId="0" applyNumberFormat="1" applyFont="1" applyFill="1" applyAlignment="1">
      <alignment horizontal="center"/>
    </xf>
    <xf numFmtId="0" fontId="3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32" xfId="0" applyNumberFormat="1" applyFont="1" applyFill="1" applyBorder="1" applyAlignment="1">
      <alignment horizontal="center" vertical="center" wrapText="1"/>
    </xf>
    <xf numFmtId="0" fontId="2" fillId="0" borderId="71" xfId="0" applyNumberFormat="1" applyFont="1" applyFill="1" applyBorder="1" applyAlignment="1">
      <alignment horizontal="center" vertical="center"/>
    </xf>
    <xf numFmtId="0" fontId="2" fillId="0" borderId="72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center"/>
    </xf>
    <xf numFmtId="49" fontId="2" fillId="0" borderId="7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/>
    </xf>
    <xf numFmtId="49" fontId="1" fillId="0" borderId="55" xfId="0" applyNumberFormat="1" applyFont="1" applyFill="1" applyBorder="1" applyAlignment="1">
      <alignment horizontal="center"/>
    </xf>
    <xf numFmtId="196" fontId="2" fillId="0" borderId="16" xfId="0" applyNumberFormat="1" applyFont="1" applyFill="1" applyBorder="1" applyAlignment="1" applyProtection="1">
      <alignment horizontal="center"/>
      <protection/>
    </xf>
    <xf numFmtId="49" fontId="1" fillId="0" borderId="6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/>
    </xf>
    <xf numFmtId="49" fontId="1" fillId="0" borderId="52" xfId="0" applyNumberFormat="1" applyFont="1" applyFill="1" applyBorder="1" applyAlignment="1">
      <alignment horizontal="center"/>
    </xf>
    <xf numFmtId="196" fontId="1" fillId="0" borderId="52" xfId="0" applyNumberFormat="1" applyFont="1" applyFill="1" applyBorder="1" applyAlignment="1" applyProtection="1">
      <alignment horizontal="center"/>
      <protection locked="0"/>
    </xf>
    <xf numFmtId="196" fontId="1" fillId="0" borderId="52" xfId="0" applyNumberFormat="1" applyFont="1" applyFill="1" applyBorder="1" applyAlignment="1" applyProtection="1">
      <alignment horizontal="center"/>
      <protection/>
    </xf>
    <xf numFmtId="196" fontId="1" fillId="0" borderId="35" xfId="0" applyNumberFormat="1" applyFont="1" applyFill="1" applyBorder="1" applyAlignment="1" applyProtection="1">
      <alignment horizontal="center"/>
      <protection/>
    </xf>
    <xf numFmtId="49" fontId="1" fillId="0" borderId="13" xfId="0" applyNumberFormat="1" applyFont="1" applyFill="1" applyBorder="1" applyAlignment="1">
      <alignment horizontal="center"/>
    </xf>
    <xf numFmtId="196" fontId="1" fillId="0" borderId="30" xfId="0" applyNumberFormat="1" applyFont="1" applyFill="1" applyBorder="1" applyAlignment="1" applyProtection="1">
      <alignment horizontal="center"/>
      <protection locked="0"/>
    </xf>
    <xf numFmtId="196" fontId="1" fillId="0" borderId="30" xfId="0" applyNumberFormat="1" applyFont="1" applyFill="1" applyBorder="1" applyAlignment="1" applyProtection="1">
      <alignment horizontal="center"/>
      <protection/>
    </xf>
    <xf numFmtId="196" fontId="1" fillId="0" borderId="74" xfId="0" applyNumberFormat="1" applyFont="1" applyFill="1" applyBorder="1" applyAlignment="1" applyProtection="1">
      <alignment horizontal="center"/>
      <protection/>
    </xf>
    <xf numFmtId="49" fontId="2" fillId="0" borderId="6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/>
    </xf>
    <xf numFmtId="49" fontId="1" fillId="0" borderId="52" xfId="0" applyNumberFormat="1" applyFont="1" applyFill="1" applyBorder="1" applyAlignment="1">
      <alignment horizontal="center"/>
    </xf>
    <xf numFmtId="196" fontId="2" fillId="0" borderId="14" xfId="0" applyNumberFormat="1" applyFont="1" applyFill="1" applyBorder="1" applyAlignment="1" applyProtection="1">
      <alignment horizontal="center"/>
      <protection/>
    </xf>
    <xf numFmtId="196" fontId="2" fillId="0" borderId="57" xfId="0" applyNumberFormat="1" applyFont="1" applyFill="1" applyBorder="1" applyAlignment="1" applyProtection="1">
      <alignment horizontal="center"/>
      <protection/>
    </xf>
    <xf numFmtId="196" fontId="2" fillId="0" borderId="63" xfId="0" applyNumberFormat="1" applyFont="1" applyFill="1" applyBorder="1" applyAlignment="1" applyProtection="1">
      <alignment horizontal="center"/>
      <protection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201" fontId="2" fillId="0" borderId="13" xfId="0" applyNumberFormat="1" applyFont="1" applyFill="1" applyBorder="1" applyAlignment="1" applyProtection="1">
      <alignment horizontal="center"/>
      <protection/>
    </xf>
    <xf numFmtId="201" fontId="2" fillId="0" borderId="13" xfId="0" applyNumberFormat="1" applyFont="1" applyFill="1" applyBorder="1" applyAlignment="1" applyProtection="1">
      <alignment horizontal="center"/>
      <protection/>
    </xf>
    <xf numFmtId="196" fontId="1" fillId="0" borderId="52" xfId="0" applyNumberFormat="1" applyFont="1" applyFill="1" applyBorder="1" applyAlignment="1" applyProtection="1">
      <alignment horizontal="center"/>
      <protection locked="0"/>
    </xf>
    <xf numFmtId="201" fontId="1" fillId="0" borderId="35" xfId="0" applyNumberFormat="1" applyFont="1" applyFill="1" applyBorder="1" applyAlignment="1" applyProtection="1">
      <alignment horizontal="center"/>
      <protection/>
    </xf>
    <xf numFmtId="49" fontId="2" fillId="0" borderId="6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wrapText="1"/>
    </xf>
    <xf numFmtId="196" fontId="2" fillId="0" borderId="55" xfId="0" applyNumberFormat="1" applyFont="1" applyFill="1" applyBorder="1" applyAlignment="1" applyProtection="1">
      <alignment horizontal="center"/>
      <protection locked="0"/>
    </xf>
    <xf numFmtId="196" fontId="2" fillId="0" borderId="55" xfId="0" applyNumberFormat="1" applyFont="1" applyFill="1" applyBorder="1" applyAlignment="1" applyProtection="1">
      <alignment horizontal="center"/>
      <protection/>
    </xf>
    <xf numFmtId="196" fontId="2" fillId="0" borderId="75" xfId="0" applyNumberFormat="1" applyFont="1" applyFill="1" applyBorder="1" applyAlignment="1" applyProtection="1">
      <alignment horizontal="center"/>
      <protection/>
    </xf>
    <xf numFmtId="49" fontId="1" fillId="0" borderId="6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wrapText="1"/>
    </xf>
    <xf numFmtId="196" fontId="1" fillId="0" borderId="30" xfId="0" applyNumberFormat="1" applyFont="1" applyFill="1" applyBorder="1" applyAlignment="1" applyProtection="1">
      <alignment horizontal="center"/>
      <protection locked="0"/>
    </xf>
    <xf numFmtId="196" fontId="1" fillId="0" borderId="30" xfId="0" applyNumberFormat="1" applyFont="1" applyFill="1" applyBorder="1" applyAlignment="1" applyProtection="1">
      <alignment horizontal="center"/>
      <protection/>
    </xf>
    <xf numFmtId="196" fontId="1" fillId="0" borderId="74" xfId="0" applyNumberFormat="1" applyFont="1" applyFill="1" applyBorder="1" applyAlignment="1" applyProtection="1">
      <alignment horizontal="center"/>
      <protection/>
    </xf>
    <xf numFmtId="201" fontId="2" fillId="0" borderId="14" xfId="0" applyNumberFormat="1" applyFont="1" applyFill="1" applyBorder="1" applyAlignment="1" applyProtection="1">
      <alignment horizontal="center"/>
      <protection/>
    </xf>
    <xf numFmtId="2" fontId="1" fillId="0" borderId="13" xfId="0" applyNumberFormat="1" applyFont="1" applyFill="1" applyBorder="1" applyAlignment="1" applyProtection="1">
      <alignment horizontal="center"/>
      <protection/>
    </xf>
    <xf numFmtId="4" fontId="1" fillId="0" borderId="13" xfId="0" applyNumberFormat="1" applyFont="1" applyFill="1" applyBorder="1" applyAlignment="1" applyProtection="1">
      <alignment horizontal="center"/>
      <protection/>
    </xf>
    <xf numFmtId="4" fontId="1" fillId="0" borderId="13" xfId="60" applyNumberFormat="1" applyFont="1" applyFill="1" applyBorder="1" applyAlignment="1" applyProtection="1">
      <alignment horizontal="right"/>
      <protection locked="0"/>
    </xf>
    <xf numFmtId="2" fontId="1" fillId="0" borderId="13" xfId="60" applyNumberFormat="1" applyFont="1" applyFill="1" applyBorder="1" applyAlignment="1" applyProtection="1">
      <alignment horizontal="right"/>
      <protection locked="0"/>
    </xf>
    <xf numFmtId="2" fontId="1" fillId="0" borderId="76" xfId="0" applyNumberFormat="1" applyFont="1" applyFill="1" applyBorder="1" applyAlignment="1" applyProtection="1">
      <alignment horizontal="center"/>
      <protection/>
    </xf>
    <xf numFmtId="2" fontId="1" fillId="0" borderId="66" xfId="60" applyNumberFormat="1" applyFont="1" applyFill="1" applyBorder="1" applyAlignment="1" applyProtection="1">
      <alignment horizontal="right"/>
      <protection locked="0"/>
    </xf>
    <xf numFmtId="2" fontId="1" fillId="0" borderId="12" xfId="60" applyNumberFormat="1" applyFont="1" applyFill="1" applyBorder="1" applyAlignment="1" applyProtection="1">
      <alignment horizontal="right"/>
      <protection locked="0"/>
    </xf>
    <xf numFmtId="9" fontId="1" fillId="0" borderId="63" xfId="60" applyNumberFormat="1" applyFont="1" applyFill="1" applyBorder="1" applyAlignment="1" applyProtection="1">
      <alignment horizont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 locked="0"/>
    </xf>
    <xf numFmtId="2" fontId="1" fillId="0" borderId="65" xfId="0" applyNumberFormat="1" applyFont="1" applyFill="1" applyBorder="1" applyAlignment="1" applyProtection="1">
      <alignment horizontal="center"/>
      <protection/>
    </xf>
    <xf numFmtId="9" fontId="1" fillId="0" borderId="76" xfId="60" applyNumberFormat="1" applyFont="1" applyFill="1" applyBorder="1" applyAlignment="1" applyProtection="1">
      <alignment horizontal="center"/>
      <protection/>
    </xf>
    <xf numFmtId="202" fontId="1" fillId="0" borderId="30" xfId="0" applyNumberFormat="1" applyFont="1" applyFill="1" applyBorder="1" applyAlignment="1" applyProtection="1">
      <alignment horizontal="center"/>
      <protection/>
    </xf>
    <xf numFmtId="202" fontId="1" fillId="0" borderId="14" xfId="0" applyNumberFormat="1" applyFont="1" applyFill="1" applyBorder="1" applyAlignment="1" applyProtection="1">
      <alignment horizontal="center"/>
      <protection/>
    </xf>
    <xf numFmtId="2" fontId="1" fillId="0" borderId="63" xfId="0" applyNumberFormat="1" applyFont="1" applyFill="1" applyBorder="1" applyAlignment="1" applyProtection="1">
      <alignment horizontal="center"/>
      <protection/>
    </xf>
    <xf numFmtId="49" fontId="1" fillId="0" borderId="77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wrapText="1"/>
    </xf>
    <xf numFmtId="49" fontId="1" fillId="0" borderId="30" xfId="0" applyNumberFormat="1" applyFont="1" applyFill="1" applyBorder="1" applyAlignment="1">
      <alignment horizontal="center" vertical="center"/>
    </xf>
    <xf numFmtId="214" fontId="1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justify" vertical="center" wrapText="1"/>
    </xf>
    <xf numFmtId="203" fontId="1" fillId="0" borderId="22" xfId="60" applyNumberFormat="1" applyFont="1" applyFill="1" applyBorder="1" applyAlignment="1" applyProtection="1">
      <alignment horizontal="center"/>
      <protection/>
    </xf>
    <xf numFmtId="203" fontId="1" fillId="0" borderId="23" xfId="60" applyNumberFormat="1" applyFont="1" applyFill="1" applyBorder="1" applyAlignment="1" applyProtection="1">
      <alignment horizontal="center"/>
      <protection/>
    </xf>
    <xf numFmtId="2" fontId="1" fillId="0" borderId="26" xfId="60" applyNumberFormat="1" applyFont="1" applyFill="1" applyBorder="1" applyAlignment="1" applyProtection="1">
      <alignment horizontal="center"/>
      <protection/>
    </xf>
    <xf numFmtId="0" fontId="2" fillId="0" borderId="4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wrapText="1"/>
    </xf>
    <xf numFmtId="0" fontId="2" fillId="0" borderId="7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1" fillId="0" borderId="55" xfId="0" applyFont="1" applyFill="1" applyBorder="1" applyAlignment="1">
      <alignment horizontal="center" vertical="center"/>
    </xf>
    <xf numFmtId="196" fontId="2" fillId="0" borderId="16" xfId="61" applyNumberFormat="1" applyFont="1" applyFill="1" applyBorder="1" applyAlignment="1" applyProtection="1">
      <alignment/>
      <protection/>
    </xf>
    <xf numFmtId="196" fontId="1" fillId="0" borderId="16" xfId="61" applyNumberFormat="1" applyFont="1" applyFill="1" applyBorder="1" applyAlignment="1" applyProtection="1">
      <alignment/>
      <protection/>
    </xf>
    <xf numFmtId="196" fontId="1" fillId="0" borderId="17" xfId="61" applyNumberFormat="1" applyFont="1" applyFill="1" applyBorder="1" applyAlignment="1" applyProtection="1">
      <alignment/>
      <protection/>
    </xf>
    <xf numFmtId="196" fontId="1" fillId="0" borderId="28" xfId="61" applyNumberFormat="1" applyFont="1" applyFill="1" applyBorder="1" applyAlignment="1" applyProtection="1">
      <alignment/>
      <protection/>
    </xf>
    <xf numFmtId="0" fontId="1" fillId="0" borderId="13" xfId="0" applyFont="1" applyFill="1" applyBorder="1" applyAlignment="1">
      <alignment horizontal="justify"/>
    </xf>
    <xf numFmtId="196" fontId="2" fillId="0" borderId="52" xfId="61" applyNumberFormat="1" applyFont="1" applyFill="1" applyBorder="1" applyAlignment="1" applyProtection="1">
      <alignment/>
      <protection/>
    </xf>
    <xf numFmtId="196" fontId="1" fillId="0" borderId="13" xfId="61" applyNumberFormat="1" applyFont="1" applyFill="1" applyBorder="1" applyAlignment="1" applyProtection="1">
      <alignment/>
      <protection locked="0"/>
    </xf>
    <xf numFmtId="196" fontId="1" fillId="0" borderId="52" xfId="61" applyNumberFormat="1" applyFont="1" applyFill="1" applyBorder="1" applyAlignment="1" applyProtection="1">
      <alignment/>
      <protection locked="0"/>
    </xf>
    <xf numFmtId="196" fontId="1" fillId="0" borderId="35" xfId="61" applyNumberFormat="1" applyFont="1" applyFill="1" applyBorder="1" applyAlignment="1" applyProtection="1">
      <alignment/>
      <protection locked="0"/>
    </xf>
    <xf numFmtId="0" fontId="1" fillId="0" borderId="13" xfId="0" applyFont="1" applyFill="1" applyBorder="1" applyAlignment="1">
      <alignment horizontal="left"/>
    </xf>
    <xf numFmtId="196" fontId="2" fillId="0" borderId="52" xfId="61" applyNumberFormat="1" applyFont="1" applyFill="1" applyBorder="1" applyAlignment="1" applyProtection="1">
      <alignment/>
      <protection/>
    </xf>
    <xf numFmtId="196" fontId="1" fillId="0" borderId="13" xfId="61" applyNumberFormat="1" applyFont="1" applyFill="1" applyBorder="1" applyAlignment="1" applyProtection="1">
      <alignment/>
      <protection locked="0"/>
    </xf>
    <xf numFmtId="196" fontId="1" fillId="0" borderId="52" xfId="61" applyNumberFormat="1" applyFont="1" applyFill="1" applyBorder="1" applyAlignment="1" applyProtection="1">
      <alignment/>
      <protection locked="0"/>
    </xf>
    <xf numFmtId="196" fontId="1" fillId="0" borderId="35" xfId="61" applyNumberFormat="1" applyFont="1" applyFill="1" applyBorder="1" applyAlignment="1" applyProtection="1">
      <alignment/>
      <protection locked="0"/>
    </xf>
    <xf numFmtId="0" fontId="1" fillId="0" borderId="13" xfId="0" applyFont="1" applyFill="1" applyBorder="1" applyAlignment="1">
      <alignment horizontal="left"/>
    </xf>
    <xf numFmtId="196" fontId="1" fillId="0" borderId="14" xfId="61" applyNumberFormat="1" applyFont="1" applyFill="1" applyBorder="1" applyAlignment="1" applyProtection="1">
      <alignment/>
      <protection locked="0"/>
    </xf>
    <xf numFmtId="196" fontId="1" fillId="0" borderId="30" xfId="61" applyNumberFormat="1" applyFont="1" applyFill="1" applyBorder="1" applyAlignment="1" applyProtection="1">
      <alignment/>
      <protection locked="0"/>
    </xf>
    <xf numFmtId="196" fontId="1" fillId="0" borderId="74" xfId="61" applyNumberFormat="1" applyFont="1" applyFill="1" applyBorder="1" applyAlignment="1" applyProtection="1">
      <alignment/>
      <protection locked="0"/>
    </xf>
    <xf numFmtId="0" fontId="2" fillId="0" borderId="6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196" fontId="1" fillId="0" borderId="13" xfId="61" applyNumberFormat="1" applyFont="1" applyFill="1" applyBorder="1" applyAlignment="1" applyProtection="1">
      <alignment/>
      <protection/>
    </xf>
    <xf numFmtId="196" fontId="1" fillId="0" borderId="52" xfId="61" applyNumberFormat="1" applyFont="1" applyFill="1" applyBorder="1" applyAlignment="1" applyProtection="1">
      <alignment/>
      <protection/>
    </xf>
    <xf numFmtId="196" fontId="1" fillId="0" borderId="35" xfId="61" applyNumberFormat="1" applyFont="1" applyFill="1" applyBorder="1" applyAlignment="1" applyProtection="1">
      <alignment/>
      <protection/>
    </xf>
    <xf numFmtId="0" fontId="1" fillId="0" borderId="13" xfId="0" applyFont="1" applyFill="1" applyBorder="1" applyAlignment="1">
      <alignment/>
    </xf>
    <xf numFmtId="196" fontId="1" fillId="0" borderId="15" xfId="61" applyNumberFormat="1" applyFont="1" applyFill="1" applyBorder="1" applyAlignment="1" applyProtection="1">
      <alignment/>
      <protection locked="0"/>
    </xf>
    <xf numFmtId="196" fontId="1" fillId="0" borderId="55" xfId="61" applyNumberFormat="1" applyFont="1" applyFill="1" applyBorder="1" applyAlignment="1" applyProtection="1">
      <alignment/>
      <protection locked="0"/>
    </xf>
    <xf numFmtId="196" fontId="1" fillId="0" borderId="75" xfId="61" applyNumberFormat="1" applyFont="1" applyFill="1" applyBorder="1" applyAlignment="1" applyProtection="1">
      <alignment/>
      <protection locked="0"/>
    </xf>
    <xf numFmtId="0" fontId="2" fillId="0" borderId="15" xfId="0" applyFont="1" applyFill="1" applyBorder="1" applyAlignment="1">
      <alignment wrapText="1"/>
    </xf>
    <xf numFmtId="196" fontId="1" fillId="0" borderId="14" xfId="61" applyNumberFormat="1" applyFont="1" applyFill="1" applyBorder="1" applyAlignment="1" applyProtection="1">
      <alignment wrapText="1"/>
      <protection/>
    </xf>
    <xf numFmtId="196" fontId="1" fillId="0" borderId="30" xfId="61" applyNumberFormat="1" applyFont="1" applyFill="1" applyBorder="1" applyAlignment="1" applyProtection="1">
      <alignment wrapText="1"/>
      <protection/>
    </xf>
    <xf numFmtId="196" fontId="1" fillId="0" borderId="35" xfId="61" applyNumberFormat="1" applyFont="1" applyFill="1" applyBorder="1" applyAlignment="1" applyProtection="1">
      <alignment wrapText="1"/>
      <protection/>
    </xf>
    <xf numFmtId="0" fontId="2" fillId="0" borderId="13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196" fontId="1" fillId="0" borderId="13" xfId="61" applyNumberFormat="1" applyFont="1" applyFill="1" applyBorder="1" applyAlignment="1" applyProtection="1">
      <alignment/>
      <protection/>
    </xf>
    <xf numFmtId="196" fontId="1" fillId="0" borderId="14" xfId="61" applyNumberFormat="1" applyFont="1" applyFill="1" applyBorder="1" applyAlignment="1" applyProtection="1">
      <alignment/>
      <protection/>
    </xf>
    <xf numFmtId="0" fontId="1" fillId="0" borderId="65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196" fontId="1" fillId="0" borderId="14" xfId="61" applyNumberFormat="1" applyFont="1" applyFill="1" applyBorder="1" applyAlignment="1" applyProtection="1">
      <alignment/>
      <protection/>
    </xf>
    <xf numFmtId="0" fontId="1" fillId="0" borderId="63" xfId="0" applyFont="1" applyFill="1" applyBorder="1" applyAlignment="1">
      <alignment/>
    </xf>
    <xf numFmtId="196" fontId="1" fillId="0" borderId="52" xfId="61" applyNumberFormat="1" applyFont="1" applyFill="1" applyBorder="1" applyAlignment="1" applyProtection="1">
      <alignment/>
      <protection/>
    </xf>
    <xf numFmtId="196" fontId="1" fillId="0" borderId="35" xfId="61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>
      <alignment/>
    </xf>
    <xf numFmtId="0" fontId="1" fillId="0" borderId="66" xfId="0" applyFont="1" applyFill="1" applyBorder="1" applyAlignment="1">
      <alignment/>
    </xf>
    <xf numFmtId="0" fontId="2" fillId="0" borderId="52" xfId="0" applyFont="1" applyFill="1" applyBorder="1" applyAlignment="1">
      <alignment wrapText="1"/>
    </xf>
    <xf numFmtId="196" fontId="1" fillId="0" borderId="13" xfId="61" applyNumberFormat="1" applyFont="1" applyFill="1" applyBorder="1" applyAlignment="1" applyProtection="1">
      <alignment wrapText="1"/>
      <protection/>
    </xf>
    <xf numFmtId="0" fontId="1" fillId="0" borderId="78" xfId="0" applyFont="1" applyFill="1" applyBorder="1" applyAlignment="1">
      <alignment wrapText="1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187" fontId="1" fillId="0" borderId="29" xfId="61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97" fontId="2" fillId="0" borderId="13" xfId="61" applyNumberFormat="1" applyFont="1" applyFill="1" applyBorder="1" applyAlignment="1" applyProtection="1">
      <alignment/>
      <protection/>
    </xf>
    <xf numFmtId="197" fontId="1" fillId="0" borderId="13" xfId="61" applyNumberFormat="1" applyFont="1" applyFill="1" applyBorder="1" applyAlignment="1" applyProtection="1">
      <alignment/>
      <protection/>
    </xf>
    <xf numFmtId="197" fontId="1" fillId="0" borderId="13" xfId="61" applyNumberFormat="1" applyFont="1" applyFill="1" applyBorder="1" applyAlignment="1" applyProtection="1">
      <alignment/>
      <protection/>
    </xf>
    <xf numFmtId="197" fontId="1" fillId="0" borderId="35" xfId="61" applyNumberFormat="1" applyFont="1" applyFill="1" applyBorder="1" applyAlignment="1" applyProtection="1">
      <alignment/>
      <protection/>
    </xf>
    <xf numFmtId="0" fontId="32" fillId="0" borderId="13" xfId="0" applyFont="1" applyFill="1" applyBorder="1" applyAlignment="1">
      <alignment horizontal="left" wrapText="1"/>
    </xf>
    <xf numFmtId="196" fontId="2" fillId="0" borderId="12" xfId="61" applyNumberFormat="1" applyFont="1" applyFill="1" applyBorder="1" applyAlignment="1" applyProtection="1">
      <alignment vertical="center"/>
      <protection/>
    </xf>
    <xf numFmtId="196" fontId="1" fillId="0" borderId="15" xfId="61" applyNumberFormat="1" applyFont="1" applyFill="1" applyBorder="1" applyAlignment="1" applyProtection="1">
      <alignment vertical="center" wrapText="1"/>
      <protection locked="0"/>
    </xf>
    <xf numFmtId="196" fontId="1" fillId="0" borderId="55" xfId="61" applyNumberFormat="1" applyFont="1" applyFill="1" applyBorder="1" applyAlignment="1" applyProtection="1">
      <alignment vertical="center" wrapText="1"/>
      <protection locked="0"/>
    </xf>
    <xf numFmtId="196" fontId="1" fillId="0" borderId="66" xfId="61" applyNumberFormat="1" applyFont="1" applyFill="1" applyBorder="1" applyAlignment="1" applyProtection="1">
      <alignment vertical="center" wrapText="1"/>
      <protection locked="0"/>
    </xf>
    <xf numFmtId="196" fontId="1" fillId="0" borderId="13" xfId="61" applyNumberFormat="1" applyFont="1" applyFill="1" applyBorder="1" applyAlignment="1" applyProtection="1">
      <alignment vertical="center" wrapText="1"/>
      <protection locked="0"/>
    </xf>
    <xf numFmtId="196" fontId="1" fillId="0" borderId="76" xfId="61" applyNumberFormat="1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center" vertical="center"/>
    </xf>
    <xf numFmtId="196" fontId="2" fillId="0" borderId="14" xfId="61" applyNumberFormat="1" applyFont="1" applyFill="1" applyBorder="1" applyAlignment="1" applyProtection="1">
      <alignment vertical="center"/>
      <protection/>
    </xf>
    <xf numFmtId="196" fontId="1" fillId="0" borderId="13" xfId="61" applyNumberFormat="1" applyFont="1" applyFill="1" applyBorder="1" applyAlignment="1" applyProtection="1">
      <alignment vertical="center"/>
      <protection locked="0"/>
    </xf>
    <xf numFmtId="196" fontId="1" fillId="0" borderId="52" xfId="61" applyNumberFormat="1" applyFont="1" applyFill="1" applyBorder="1" applyAlignment="1" applyProtection="1">
      <alignment vertical="center"/>
      <protection locked="0"/>
    </xf>
    <xf numFmtId="196" fontId="1" fillId="0" borderId="14" xfId="0" applyNumberFormat="1" applyFont="1" applyFill="1" applyBorder="1" applyAlignment="1" applyProtection="1">
      <alignment vertical="center"/>
      <protection/>
    </xf>
    <xf numFmtId="196" fontId="1" fillId="0" borderId="30" xfId="0" applyNumberFormat="1" applyFont="1" applyFill="1" applyBorder="1" applyAlignment="1" applyProtection="1">
      <alignment vertical="center"/>
      <protection/>
    </xf>
    <xf numFmtId="196" fontId="1" fillId="0" borderId="35" xfId="61" applyNumberFormat="1" applyFont="1" applyFill="1" applyBorder="1" applyAlignment="1" applyProtection="1">
      <alignment vertical="center"/>
      <protection/>
    </xf>
    <xf numFmtId="0" fontId="33" fillId="0" borderId="13" xfId="0" applyFont="1" applyFill="1" applyBorder="1" applyAlignment="1">
      <alignment horizontal="left"/>
    </xf>
    <xf numFmtId="196" fontId="2" fillId="0" borderId="13" xfId="61" applyNumberFormat="1" applyFont="1" applyFill="1" applyBorder="1" applyAlignment="1" applyProtection="1">
      <alignment/>
      <protection/>
    </xf>
    <xf numFmtId="0" fontId="1" fillId="0" borderId="76" xfId="0" applyFont="1" applyFill="1" applyBorder="1" applyAlignment="1">
      <alignment/>
    </xf>
    <xf numFmtId="196" fontId="2" fillId="0" borderId="15" xfId="61" applyNumberFormat="1" applyFont="1" applyFill="1" applyBorder="1" applyAlignment="1" applyProtection="1">
      <alignment/>
      <protection/>
    </xf>
    <xf numFmtId="196" fontId="1" fillId="0" borderId="14" xfId="61" applyNumberFormat="1" applyFont="1" applyFill="1" applyBorder="1" applyAlignment="1" applyProtection="1">
      <alignment/>
      <protection locked="0"/>
    </xf>
    <xf numFmtId="214" fontId="1" fillId="0" borderId="76" xfId="61" applyNumberFormat="1" applyFont="1" applyFill="1" applyBorder="1" applyAlignment="1" applyProtection="1">
      <alignment/>
      <protection locked="0"/>
    </xf>
    <xf numFmtId="0" fontId="1" fillId="0" borderId="13" xfId="0" applyFont="1" applyFill="1" applyBorder="1" applyAlignment="1">
      <alignment horizontal="left" wrapText="1"/>
    </xf>
    <xf numFmtId="196" fontId="2" fillId="0" borderId="12" xfId="61" applyNumberFormat="1" applyFont="1" applyFill="1" applyBorder="1" applyAlignment="1" applyProtection="1">
      <alignment/>
      <protection/>
    </xf>
    <xf numFmtId="192" fontId="1" fillId="0" borderId="35" xfId="61" applyNumberFormat="1" applyFont="1" applyFill="1" applyBorder="1" applyAlignment="1" applyProtection="1">
      <alignment/>
      <protection locked="0"/>
    </xf>
    <xf numFmtId="196" fontId="2" fillId="0" borderId="30" xfId="61" applyNumberFormat="1" applyFont="1" applyFill="1" applyBorder="1" applyAlignment="1" applyProtection="1">
      <alignment wrapText="1"/>
      <protection/>
    </xf>
    <xf numFmtId="196" fontId="1" fillId="0" borderId="30" xfId="61" applyNumberFormat="1" applyFont="1" applyFill="1" applyBorder="1" applyAlignment="1" applyProtection="1">
      <alignment wrapText="1"/>
      <protection/>
    </xf>
    <xf numFmtId="196" fontId="1" fillId="0" borderId="74" xfId="61" applyNumberFormat="1" applyFont="1" applyFill="1" applyBorder="1" applyAlignment="1" applyProtection="1">
      <alignment wrapText="1"/>
      <protection/>
    </xf>
    <xf numFmtId="0" fontId="1" fillId="0" borderId="13" xfId="0" applyFont="1" applyFill="1" applyBorder="1" applyAlignment="1">
      <alignment wrapText="1"/>
    </xf>
    <xf numFmtId="2" fontId="2" fillId="0" borderId="13" xfId="60" applyNumberFormat="1" applyFont="1" applyFill="1" applyBorder="1" applyAlignment="1" applyProtection="1">
      <alignment/>
      <protection/>
    </xf>
    <xf numFmtId="2" fontId="1" fillId="0" borderId="14" xfId="60" applyNumberFormat="1" applyFont="1" applyFill="1" applyBorder="1" applyAlignment="1" applyProtection="1">
      <alignment/>
      <protection/>
    </xf>
    <xf numFmtId="2" fontId="1" fillId="0" borderId="13" xfId="60" applyNumberFormat="1" applyFont="1" applyFill="1" applyBorder="1" applyAlignment="1" applyProtection="1">
      <alignment/>
      <protection/>
    </xf>
    <xf numFmtId="2" fontId="1" fillId="0" borderId="35" xfId="60" applyNumberFormat="1" applyFont="1" applyFill="1" applyBorder="1" applyAlignment="1" applyProtection="1">
      <alignment/>
      <protection/>
    </xf>
    <xf numFmtId="0" fontId="2" fillId="0" borderId="62" xfId="0" applyFont="1" applyFill="1" applyBorder="1" applyAlignment="1">
      <alignment horizontal="center" vertical="center"/>
    </xf>
    <xf numFmtId="196" fontId="2" fillId="0" borderId="13" xfId="61" applyNumberFormat="1" applyFont="1" applyFill="1" applyBorder="1" applyAlignment="1" applyProtection="1">
      <alignment/>
      <protection/>
    </xf>
    <xf numFmtId="49" fontId="1" fillId="0" borderId="62" xfId="0" applyNumberFormat="1" applyFont="1" applyFill="1" applyBorder="1" applyAlignment="1">
      <alignment horizontal="center" vertical="center" wrapText="1"/>
    </xf>
    <xf numFmtId="196" fontId="1" fillId="0" borderId="14" xfId="61" applyNumberFormat="1" applyFont="1" applyFill="1" applyBorder="1" applyAlignment="1" applyProtection="1">
      <alignment horizontal="right" wrapText="1"/>
      <protection/>
    </xf>
    <xf numFmtId="196" fontId="1" fillId="0" borderId="30" xfId="61" applyNumberFormat="1" applyFont="1" applyFill="1" applyBorder="1" applyAlignment="1" applyProtection="1">
      <alignment horizontal="right" wrapText="1"/>
      <protection/>
    </xf>
    <xf numFmtId="196" fontId="1" fillId="0" borderId="74" xfId="61" applyNumberFormat="1" applyFont="1" applyFill="1" applyBorder="1" applyAlignment="1" applyProtection="1">
      <alignment horizontal="right" wrapText="1"/>
      <protection/>
    </xf>
    <xf numFmtId="49" fontId="1" fillId="0" borderId="77" xfId="0" applyNumberFormat="1" applyFont="1" applyFill="1" applyBorder="1" applyAlignment="1">
      <alignment horizontal="center" vertical="center" wrapText="1"/>
    </xf>
    <xf numFmtId="2" fontId="2" fillId="0" borderId="30" xfId="60" applyNumberFormat="1" applyFont="1" applyFill="1" applyBorder="1" applyAlignment="1" applyProtection="1">
      <alignment wrapText="1"/>
      <protection/>
    </xf>
    <xf numFmtId="2" fontId="1" fillId="0" borderId="14" xfId="60" applyNumberFormat="1" applyFont="1" applyFill="1" applyBorder="1" applyAlignment="1" applyProtection="1">
      <alignment wrapText="1"/>
      <protection/>
    </xf>
    <xf numFmtId="2" fontId="1" fillId="0" borderId="30" xfId="60" applyNumberFormat="1" applyFont="1" applyFill="1" applyBorder="1" applyAlignment="1" applyProtection="1">
      <alignment wrapText="1"/>
      <protection/>
    </xf>
    <xf numFmtId="2" fontId="1" fillId="0" borderId="74" xfId="60" applyNumberFormat="1" applyFont="1" applyFill="1" applyBorder="1" applyAlignment="1" applyProtection="1">
      <alignment wrapText="1"/>
      <protection/>
    </xf>
    <xf numFmtId="0" fontId="2" fillId="0" borderId="7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197" fontId="2" fillId="0" borderId="14" xfId="61" applyNumberFormat="1" applyFont="1" applyFill="1" applyBorder="1" applyAlignment="1" applyProtection="1">
      <alignment wrapText="1"/>
      <protection/>
    </xf>
    <xf numFmtId="197" fontId="1" fillId="0" borderId="14" xfId="61" applyNumberFormat="1" applyFont="1" applyFill="1" applyBorder="1" applyAlignment="1" applyProtection="1">
      <alignment wrapText="1"/>
      <protection/>
    </xf>
    <xf numFmtId="197" fontId="1" fillId="0" borderId="74" xfId="61" applyNumberFormat="1" applyFont="1" applyFill="1" applyBorder="1" applyAlignment="1" applyProtection="1">
      <alignment wrapText="1"/>
      <protection/>
    </xf>
    <xf numFmtId="49" fontId="1" fillId="0" borderId="77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2" fontId="2" fillId="0" borderId="52" xfId="60" applyNumberFormat="1" applyFont="1" applyFill="1" applyBorder="1" applyAlignment="1" applyProtection="1">
      <alignment wrapText="1"/>
      <protection/>
    </xf>
    <xf numFmtId="2" fontId="1" fillId="0" borderId="13" xfId="60" applyNumberFormat="1" applyFont="1" applyFill="1" applyBorder="1" applyAlignment="1" applyProtection="1">
      <alignment wrapText="1"/>
      <protection/>
    </xf>
    <xf numFmtId="2" fontId="1" fillId="0" borderId="52" xfId="60" applyNumberFormat="1" applyFont="1" applyFill="1" applyBorder="1" applyAlignment="1" applyProtection="1">
      <alignment wrapText="1"/>
      <protection/>
    </xf>
    <xf numFmtId="2" fontId="1" fillId="0" borderId="35" xfId="60" applyNumberFormat="1" applyFont="1" applyFill="1" applyBorder="1" applyAlignment="1" applyProtection="1">
      <alignment wrapText="1"/>
      <protection/>
    </xf>
    <xf numFmtId="197" fontId="1" fillId="0" borderId="0" xfId="0" applyNumberFormat="1" applyFont="1" applyFill="1" applyAlignment="1">
      <alignment/>
    </xf>
    <xf numFmtId="20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 applyProtection="1">
      <alignment horizontal="center"/>
      <protection/>
    </xf>
    <xf numFmtId="0" fontId="2" fillId="0" borderId="72" xfId="0" applyFont="1" applyFill="1" applyBorder="1" applyAlignment="1" applyProtection="1">
      <alignment horizontal="center"/>
      <protection/>
    </xf>
    <xf numFmtId="0" fontId="2" fillId="0" borderId="72" xfId="0" applyFont="1" applyFill="1" applyBorder="1" applyAlignment="1" applyProtection="1">
      <alignment horizontal="center" wrapText="1"/>
      <protection/>
    </xf>
    <xf numFmtId="0" fontId="2" fillId="0" borderId="16" xfId="0" applyFont="1" applyFill="1" applyBorder="1" applyAlignment="1" applyProtection="1">
      <alignment horizontal="center" wrapText="1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55" xfId="0" applyFont="1" applyFill="1" applyBorder="1" applyAlignment="1" applyProtection="1">
      <alignment horizontal="center" vertical="center"/>
      <protection/>
    </xf>
    <xf numFmtId="214" fontId="1" fillId="0" borderId="16" xfId="61" applyNumberFormat="1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justify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left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left"/>
      <protection/>
    </xf>
    <xf numFmtId="196" fontId="1" fillId="0" borderId="63" xfId="61" applyNumberFormat="1" applyFont="1" applyFill="1" applyBorder="1" applyAlignment="1" applyProtection="1">
      <alignment/>
      <protection locked="0"/>
    </xf>
    <xf numFmtId="196" fontId="1" fillId="0" borderId="65" xfId="61" applyNumberFormat="1" applyFont="1" applyFill="1" applyBorder="1" applyAlignment="1" applyProtection="1">
      <alignment/>
      <protection locked="0"/>
    </xf>
    <xf numFmtId="196" fontId="1" fillId="0" borderId="30" xfId="61" applyNumberFormat="1" applyFont="1" applyFill="1" applyBorder="1" applyAlignment="1" applyProtection="1">
      <alignment/>
      <protection/>
    </xf>
    <xf numFmtId="196" fontId="1" fillId="0" borderId="74" xfId="61" applyNumberFormat="1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/>
      <protection/>
    </xf>
    <xf numFmtId="0" fontId="1" fillId="0" borderId="55" xfId="0" applyFont="1" applyFill="1" applyBorder="1" applyAlignment="1" applyProtection="1">
      <alignment/>
      <protection/>
    </xf>
    <xf numFmtId="0" fontId="1" fillId="0" borderId="65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1" fillId="0" borderId="55" xfId="0" applyFont="1" applyFill="1" applyBorder="1" applyAlignment="1" applyProtection="1">
      <alignment/>
      <protection/>
    </xf>
    <xf numFmtId="0" fontId="1" fillId="0" borderId="6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66" xfId="0" applyFont="1" applyFill="1" applyBorder="1" applyAlignment="1" applyProtection="1">
      <alignment/>
      <protection/>
    </xf>
    <xf numFmtId="0" fontId="2" fillId="0" borderId="52" xfId="0" applyFont="1" applyFill="1" applyBorder="1" applyAlignment="1" applyProtection="1">
      <alignment/>
      <protection/>
    </xf>
    <xf numFmtId="0" fontId="1" fillId="0" borderId="78" xfId="0" applyFont="1" applyFill="1" applyBorder="1" applyAlignment="1" applyProtection="1">
      <alignment/>
      <protection/>
    </xf>
    <xf numFmtId="0" fontId="2" fillId="0" borderId="52" xfId="0" applyFont="1" applyFill="1" applyBorder="1" applyAlignment="1" applyProtection="1">
      <alignment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35" xfId="0" applyFont="1" applyFill="1" applyBorder="1" applyAlignment="1" applyProtection="1">
      <alignment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35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197" fontId="2" fillId="0" borderId="14" xfId="61" applyNumberFormat="1" applyFont="1" applyFill="1" applyBorder="1" applyAlignment="1" applyProtection="1">
      <alignment/>
      <protection/>
    </xf>
    <xf numFmtId="197" fontId="1" fillId="0" borderId="14" xfId="61" applyNumberFormat="1" applyFont="1" applyFill="1" applyBorder="1" applyAlignment="1" applyProtection="1">
      <alignment/>
      <protection/>
    </xf>
    <xf numFmtId="197" fontId="1" fillId="0" borderId="14" xfId="61" applyNumberFormat="1" applyFont="1" applyFill="1" applyBorder="1" applyAlignment="1" applyProtection="1">
      <alignment/>
      <protection/>
    </xf>
    <xf numFmtId="197" fontId="1" fillId="0" borderId="74" xfId="61" applyNumberFormat="1" applyFont="1" applyFill="1" applyBorder="1" applyAlignment="1" applyProtection="1">
      <alignment/>
      <protection/>
    </xf>
    <xf numFmtId="0" fontId="32" fillId="0" borderId="13" xfId="0" applyFont="1" applyFill="1" applyBorder="1" applyAlignment="1" applyProtection="1">
      <alignment horizontal="left" wrapText="1"/>
      <protection/>
    </xf>
    <xf numFmtId="196" fontId="2" fillId="0" borderId="52" xfId="61" applyNumberFormat="1" applyFont="1" applyFill="1" applyBorder="1" applyAlignment="1" applyProtection="1">
      <alignment vertical="center"/>
      <protection/>
    </xf>
    <xf numFmtId="196" fontId="1" fillId="0" borderId="13" xfId="61" applyNumberFormat="1" applyFont="1" applyFill="1" applyBorder="1" applyAlignment="1" applyProtection="1">
      <alignment vertical="center"/>
      <protection locked="0"/>
    </xf>
    <xf numFmtId="196" fontId="1" fillId="0" borderId="63" xfId="61" applyNumberFormat="1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horizontal="left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196" fontId="2" fillId="0" borderId="30" xfId="61" applyNumberFormat="1" applyFont="1" applyFill="1" applyBorder="1" applyAlignment="1" applyProtection="1">
      <alignment vertical="center"/>
      <protection/>
    </xf>
    <xf numFmtId="0" fontId="33" fillId="0" borderId="13" xfId="0" applyFont="1" applyFill="1" applyBorder="1" applyAlignment="1" applyProtection="1">
      <alignment horizontal="left"/>
      <protection/>
    </xf>
    <xf numFmtId="0" fontId="1" fillId="0" borderId="76" xfId="0" applyFont="1" applyFill="1" applyBorder="1" applyAlignment="1" applyProtection="1">
      <alignment/>
      <protection/>
    </xf>
    <xf numFmtId="196" fontId="2" fillId="0" borderId="14" xfId="61" applyNumberFormat="1" applyFont="1" applyFill="1" applyBorder="1" applyAlignment="1" applyProtection="1">
      <alignment/>
      <protection/>
    </xf>
    <xf numFmtId="196" fontId="1" fillId="0" borderId="74" xfId="61" applyNumberFormat="1" applyFont="1" applyFill="1" applyBorder="1" applyAlignment="1" applyProtection="1">
      <alignment/>
      <protection locked="0"/>
    </xf>
    <xf numFmtId="196" fontId="2" fillId="0" borderId="30" xfId="61" applyNumberFormat="1" applyFont="1" applyFill="1" applyBorder="1" applyAlignment="1" applyProtection="1">
      <alignment/>
      <protection/>
    </xf>
    <xf numFmtId="196" fontId="1" fillId="0" borderId="30" xfId="61" applyNumberFormat="1" applyFont="1" applyFill="1" applyBorder="1" applyAlignment="1" applyProtection="1">
      <alignment/>
      <protection/>
    </xf>
    <xf numFmtId="196" fontId="1" fillId="0" borderId="74" xfId="61" applyNumberFormat="1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wrapText="1"/>
      <protection/>
    </xf>
    <xf numFmtId="2" fontId="2" fillId="0" borderId="30" xfId="60" applyNumberFormat="1" applyFont="1" applyFill="1" applyBorder="1" applyAlignment="1" applyProtection="1">
      <alignment/>
      <protection/>
    </xf>
    <xf numFmtId="2" fontId="1" fillId="0" borderId="30" xfId="60" applyNumberFormat="1" applyFont="1" applyFill="1" applyBorder="1" applyAlignment="1" applyProtection="1">
      <alignment/>
      <protection/>
    </xf>
    <xf numFmtId="2" fontId="1" fillId="0" borderId="74" xfId="60" applyNumberFormat="1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left" wrapText="1"/>
      <protection/>
    </xf>
    <xf numFmtId="196" fontId="1" fillId="0" borderId="14" xfId="61" applyNumberFormat="1" applyFont="1" applyFill="1" applyBorder="1" applyAlignment="1" applyProtection="1">
      <alignment horizontal="right"/>
      <protection/>
    </xf>
    <xf numFmtId="196" fontId="1" fillId="0" borderId="30" xfId="61" applyNumberFormat="1" applyFont="1" applyFill="1" applyBorder="1" applyAlignment="1" applyProtection="1">
      <alignment horizontal="right"/>
      <protection/>
    </xf>
    <xf numFmtId="196" fontId="1" fillId="0" borderId="74" xfId="61" applyNumberFormat="1" applyFont="1" applyFill="1" applyBorder="1" applyAlignment="1" applyProtection="1">
      <alignment horizontal="right"/>
      <protection/>
    </xf>
    <xf numFmtId="0" fontId="2" fillId="0" borderId="77" xfId="0" applyFont="1" applyFill="1" applyBorder="1" applyAlignment="1">
      <alignment horizontal="center" vertical="center"/>
    </xf>
    <xf numFmtId="197" fontId="2" fillId="0" borderId="14" xfId="61" applyNumberFormat="1" applyFont="1" applyFill="1" applyBorder="1" applyAlignment="1" applyProtection="1">
      <alignment/>
      <protection/>
    </xf>
    <xf numFmtId="49" fontId="1" fillId="0" borderId="25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 applyProtection="1">
      <alignment wrapText="1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2" fontId="2" fillId="0" borderId="22" xfId="60" applyNumberFormat="1" applyFont="1" applyFill="1" applyBorder="1" applyAlignment="1" applyProtection="1">
      <alignment/>
      <protection/>
    </xf>
    <xf numFmtId="2" fontId="1" fillId="0" borderId="22" xfId="60" applyNumberFormat="1" applyFont="1" applyFill="1" applyBorder="1" applyAlignment="1" applyProtection="1">
      <alignment/>
      <protection/>
    </xf>
    <xf numFmtId="2" fontId="1" fillId="0" borderId="22" xfId="60" applyNumberFormat="1" applyFont="1" applyFill="1" applyBorder="1" applyAlignment="1" applyProtection="1">
      <alignment/>
      <protection/>
    </xf>
    <xf numFmtId="2" fontId="1" fillId="0" borderId="49" xfId="60" applyNumberFormat="1" applyFont="1" applyFill="1" applyBorder="1" applyAlignment="1" applyProtection="1">
      <alignment/>
      <protection/>
    </xf>
    <xf numFmtId="0" fontId="2" fillId="0" borderId="44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29" xfId="0" applyFont="1" applyFill="1" applyBorder="1" applyAlignment="1">
      <alignment horizontal="center" wrapText="1"/>
    </xf>
    <xf numFmtId="0" fontId="2" fillId="0" borderId="74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1" fillId="0" borderId="61" xfId="0" applyFont="1" applyFill="1" applyBorder="1" applyAlignment="1" applyProtection="1">
      <alignment/>
      <protection/>
    </xf>
    <xf numFmtId="1" fontId="1" fillId="0" borderId="16" xfId="0" applyNumberFormat="1" applyFont="1" applyFill="1" applyBorder="1" applyAlignment="1" applyProtection="1">
      <alignment/>
      <protection/>
    </xf>
    <xf numFmtId="194" fontId="1" fillId="0" borderId="37" xfId="0" applyNumberFormat="1" applyFont="1" applyFill="1" applyBorder="1" applyAlignment="1" applyProtection="1">
      <alignment/>
      <protection/>
    </xf>
    <xf numFmtId="194" fontId="1" fillId="0" borderId="28" xfId="0" applyNumberFormat="1" applyFont="1" applyFill="1" applyBorder="1" applyAlignment="1" applyProtection="1">
      <alignment/>
      <protection/>
    </xf>
    <xf numFmtId="0" fontId="1" fillId="0" borderId="60" xfId="0" applyFont="1" applyFill="1" applyBorder="1" applyAlignment="1" applyProtection="1">
      <alignment/>
      <protection/>
    </xf>
    <xf numFmtId="1" fontId="1" fillId="0" borderId="52" xfId="0" applyNumberFormat="1" applyFont="1" applyFill="1" applyBorder="1" applyAlignment="1" applyProtection="1">
      <alignment/>
      <protection/>
    </xf>
    <xf numFmtId="1" fontId="1" fillId="0" borderId="13" xfId="0" applyNumberFormat="1" applyFont="1" applyFill="1" applyBorder="1" applyAlignment="1" applyProtection="1">
      <alignment/>
      <protection/>
    </xf>
    <xf numFmtId="194" fontId="1" fillId="0" borderId="56" xfId="0" applyNumberFormat="1" applyFont="1" applyFill="1" applyBorder="1" applyAlignment="1" applyProtection="1">
      <alignment/>
      <protection/>
    </xf>
    <xf numFmtId="194" fontId="1" fillId="0" borderId="35" xfId="0" applyNumberFormat="1" applyFont="1" applyFill="1" applyBorder="1" applyAlignment="1" applyProtection="1">
      <alignment/>
      <protection/>
    </xf>
    <xf numFmtId="205" fontId="1" fillId="0" borderId="13" xfId="0" applyNumberFormat="1" applyFont="1" applyFill="1" applyBorder="1" applyAlignment="1" applyProtection="1">
      <alignment/>
      <protection/>
    </xf>
    <xf numFmtId="1" fontId="1" fillId="0" borderId="30" xfId="0" applyNumberFormat="1" applyFont="1" applyFill="1" applyBorder="1" applyAlignment="1" applyProtection="1">
      <alignment/>
      <protection/>
    </xf>
    <xf numFmtId="1" fontId="1" fillId="0" borderId="14" xfId="0" applyNumberFormat="1" applyFont="1" applyFill="1" applyBorder="1" applyAlignment="1" applyProtection="1">
      <alignment/>
      <protection/>
    </xf>
    <xf numFmtId="194" fontId="1" fillId="0" borderId="57" xfId="0" applyNumberFormat="1" applyFont="1" applyFill="1" applyBorder="1" applyAlignment="1" applyProtection="1">
      <alignment/>
      <protection/>
    </xf>
    <xf numFmtId="194" fontId="1" fillId="0" borderId="74" xfId="0" applyNumberFormat="1" applyFont="1" applyFill="1" applyBorder="1" applyAlignment="1" applyProtection="1">
      <alignment/>
      <protection/>
    </xf>
    <xf numFmtId="194" fontId="1" fillId="0" borderId="33" xfId="0" applyNumberFormat="1" applyFont="1" applyFill="1" applyBorder="1" applyAlignment="1" applyProtection="1">
      <alignment/>
      <protection/>
    </xf>
    <xf numFmtId="194" fontId="1" fillId="0" borderId="34" xfId="0" applyNumberFormat="1" applyFont="1" applyFill="1" applyBorder="1" applyAlignment="1" applyProtection="1">
      <alignment/>
      <protection/>
    </xf>
    <xf numFmtId="194" fontId="1" fillId="0" borderId="13" xfId="0" applyNumberFormat="1" applyFont="1" applyFill="1" applyBorder="1" applyAlignment="1" applyProtection="1">
      <alignment/>
      <protection/>
    </xf>
    <xf numFmtId="194" fontId="1" fillId="0" borderId="22" xfId="0" applyNumberFormat="1" applyFont="1" applyFill="1" applyBorder="1" applyAlignment="1" applyProtection="1">
      <alignment/>
      <protection/>
    </xf>
    <xf numFmtId="0" fontId="1" fillId="0" borderId="49" xfId="0" applyFont="1" applyFill="1" applyBorder="1" applyAlignment="1" applyProtection="1">
      <alignment/>
      <protection/>
    </xf>
    <xf numFmtId="0" fontId="1" fillId="0" borderId="44" xfId="0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 applyProtection="1">
      <alignment horizontal="center" wrapText="1"/>
      <protection/>
    </xf>
    <xf numFmtId="49" fontId="2" fillId="0" borderId="12" xfId="0" applyNumberFormat="1" applyFont="1" applyFill="1" applyBorder="1" applyAlignment="1" applyProtection="1">
      <alignment horizontal="center" wrapText="1"/>
      <protection/>
    </xf>
    <xf numFmtId="49" fontId="2" fillId="0" borderId="32" xfId="0" applyNumberFormat="1" applyFont="1" applyFill="1" applyBorder="1" applyAlignment="1" applyProtection="1">
      <alignment horizontal="center" wrapText="1"/>
      <protection/>
    </xf>
    <xf numFmtId="0" fontId="2" fillId="0" borderId="71" xfId="0" applyNumberFormat="1" applyFont="1" applyFill="1" applyBorder="1" applyAlignment="1" applyProtection="1">
      <alignment horizontal="center" vertical="center"/>
      <protection/>
    </xf>
    <xf numFmtId="0" fontId="2" fillId="0" borderId="72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 applyProtection="1">
      <alignment vertical="center" wrapText="1"/>
      <protection/>
    </xf>
    <xf numFmtId="196" fontId="1" fillId="0" borderId="16" xfId="0" applyNumberFormat="1" applyFont="1" applyFill="1" applyBorder="1" applyAlignment="1" applyProtection="1">
      <alignment vertical="center"/>
      <protection/>
    </xf>
    <xf numFmtId="2" fontId="1" fillId="0" borderId="79" xfId="0" applyNumberFormat="1" applyFont="1" applyFill="1" applyBorder="1" applyAlignment="1" applyProtection="1">
      <alignment vertical="center"/>
      <protection/>
    </xf>
    <xf numFmtId="196" fontId="2" fillId="0" borderId="16" xfId="0" applyNumberFormat="1" applyFont="1" applyFill="1" applyBorder="1" applyAlignment="1" applyProtection="1">
      <alignment vertical="center"/>
      <protection/>
    </xf>
    <xf numFmtId="2" fontId="1" fillId="0" borderId="45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96" fontId="1" fillId="0" borderId="20" xfId="0" applyNumberFormat="1" applyFont="1" applyFill="1" applyBorder="1" applyAlignment="1" applyProtection="1">
      <alignment vertical="center"/>
      <protection/>
    </xf>
    <xf numFmtId="2" fontId="1" fillId="0" borderId="20" xfId="0" applyNumberFormat="1" applyFont="1" applyFill="1" applyBorder="1" applyAlignment="1" applyProtection="1">
      <alignment vertical="center"/>
      <protection/>
    </xf>
    <xf numFmtId="196" fontId="2" fillId="0" borderId="20" xfId="0" applyNumberFormat="1" applyFont="1" applyFill="1" applyBorder="1" applyAlignment="1" applyProtection="1">
      <alignment vertical="center"/>
      <protection/>
    </xf>
    <xf numFmtId="2" fontId="1" fillId="0" borderId="21" xfId="0" applyNumberFormat="1" applyFont="1" applyFill="1" applyBorder="1" applyAlignment="1" applyProtection="1">
      <alignment vertical="center"/>
      <protection/>
    </xf>
    <xf numFmtId="49" fontId="1" fillId="0" borderId="73" xfId="0" applyNumberFormat="1" applyFont="1" applyFill="1" applyBorder="1" applyAlignment="1" applyProtection="1">
      <alignment vertical="center"/>
      <protection/>
    </xf>
    <xf numFmtId="49" fontId="1" fillId="0" borderId="55" xfId="0" applyNumberFormat="1" applyFont="1" applyFill="1" applyBorder="1" applyAlignment="1" applyProtection="1">
      <alignment vertical="center" wrapText="1"/>
      <protection/>
    </xf>
    <xf numFmtId="196" fontId="1" fillId="0" borderId="15" xfId="0" applyNumberFormat="1" applyFont="1" applyFill="1" applyBorder="1" applyAlignment="1" applyProtection="1">
      <alignment vertical="center"/>
      <protection locked="0"/>
    </xf>
    <xf numFmtId="2" fontId="1" fillId="0" borderId="44" xfId="0" applyNumberFormat="1" applyFont="1" applyFill="1" applyBorder="1" applyAlignment="1" applyProtection="1">
      <alignment vertical="center"/>
      <protection/>
    </xf>
    <xf numFmtId="196" fontId="1" fillId="0" borderId="12" xfId="0" applyNumberFormat="1" applyFont="1" applyFill="1" applyBorder="1" applyAlignment="1" applyProtection="1">
      <alignment vertical="center"/>
      <protection/>
    </xf>
    <xf numFmtId="2" fontId="1" fillId="0" borderId="78" xfId="0" applyNumberFormat="1" applyFont="1" applyFill="1" applyBorder="1" applyAlignment="1" applyProtection="1">
      <alignment vertical="center"/>
      <protection/>
    </xf>
    <xf numFmtId="49" fontId="1" fillId="0" borderId="62" xfId="0" applyNumberFormat="1" applyFont="1" applyFill="1" applyBorder="1" applyAlignment="1" applyProtection="1">
      <alignment vertical="center"/>
      <protection/>
    </xf>
    <xf numFmtId="49" fontId="1" fillId="0" borderId="52" xfId="0" applyNumberFormat="1" applyFont="1" applyFill="1" applyBorder="1" applyAlignment="1" applyProtection="1">
      <alignment vertical="center" wrapText="1"/>
      <protection/>
    </xf>
    <xf numFmtId="196" fontId="1" fillId="0" borderId="13" xfId="0" applyNumberFormat="1" applyFont="1" applyFill="1" applyBorder="1" applyAlignment="1" applyProtection="1">
      <alignment vertical="center"/>
      <protection locked="0"/>
    </xf>
    <xf numFmtId="196" fontId="1" fillId="0" borderId="13" xfId="0" applyNumberFormat="1" applyFont="1" applyFill="1" applyBorder="1" applyAlignment="1" applyProtection="1">
      <alignment vertical="center"/>
      <protection/>
    </xf>
    <xf numFmtId="196" fontId="1" fillId="0" borderId="14" xfId="0" applyNumberFormat="1" applyFont="1" applyFill="1" applyBorder="1" applyAlignment="1" applyProtection="1">
      <alignment vertical="center"/>
      <protection/>
    </xf>
    <xf numFmtId="49" fontId="1" fillId="0" borderId="77" xfId="0" applyNumberFormat="1" applyFont="1" applyFill="1" applyBorder="1" applyAlignment="1" applyProtection="1">
      <alignment vertical="center"/>
      <protection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196" fontId="1" fillId="0" borderId="14" xfId="61" applyNumberFormat="1" applyFont="1" applyFill="1" applyBorder="1" applyAlignment="1" applyProtection="1">
      <alignment vertical="center"/>
      <protection locked="0"/>
    </xf>
    <xf numFmtId="2" fontId="1" fillId="0" borderId="0" xfId="0" applyNumberFormat="1" applyFont="1" applyFill="1" applyAlignment="1" applyProtection="1">
      <alignment vertical="center"/>
      <protection/>
    </xf>
    <xf numFmtId="196" fontId="1" fillId="0" borderId="22" xfId="0" applyNumberFormat="1" applyFont="1" applyFill="1" applyBorder="1" applyAlignment="1" applyProtection="1">
      <alignment vertical="center"/>
      <protection locked="0"/>
    </xf>
    <xf numFmtId="2" fontId="1" fillId="0" borderId="76" xfId="0" applyNumberFormat="1" applyFont="1" applyFill="1" applyBorder="1" applyAlignment="1" applyProtection="1">
      <alignment vertical="center"/>
      <protection/>
    </xf>
    <xf numFmtId="196" fontId="1" fillId="0" borderId="33" xfId="0" applyNumberFormat="1" applyFont="1" applyFill="1" applyBorder="1" applyAlignment="1" applyProtection="1">
      <alignment vertical="center"/>
      <protection locked="0"/>
    </xf>
    <xf numFmtId="196" fontId="1" fillId="0" borderId="16" xfId="0" applyNumberFormat="1" applyFont="1" applyFill="1" applyBorder="1" applyAlignment="1" applyProtection="1">
      <alignment vertical="center"/>
      <protection/>
    </xf>
    <xf numFmtId="2" fontId="1" fillId="0" borderId="20" xfId="0" applyNumberFormat="1" applyFont="1" applyFill="1" applyBorder="1" applyAlignment="1" applyProtection="1">
      <alignment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vertical="center" wrapText="1"/>
      <protection/>
    </xf>
    <xf numFmtId="2" fontId="1" fillId="0" borderId="0" xfId="0" applyNumberFormat="1" applyFont="1" applyFill="1" applyAlignment="1" applyProtection="1">
      <alignment vertical="center"/>
      <protection/>
    </xf>
    <xf numFmtId="196" fontId="1" fillId="0" borderId="16" xfId="0" applyNumberFormat="1" applyFont="1" applyFill="1" applyBorder="1" applyAlignment="1" applyProtection="1">
      <alignment vertical="center"/>
      <protection locked="0"/>
    </xf>
    <xf numFmtId="2" fontId="1" fillId="0" borderId="76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96" fontId="1" fillId="0" borderId="20" xfId="0" applyNumberFormat="1" applyFont="1" applyFill="1" applyBorder="1" applyAlignment="1" applyProtection="1">
      <alignment vertical="center"/>
      <protection/>
    </xf>
    <xf numFmtId="2" fontId="1" fillId="0" borderId="79" xfId="0" applyNumberFormat="1" applyFont="1" applyFill="1" applyBorder="1" applyAlignment="1" applyProtection="1">
      <alignment vertical="center"/>
      <protection/>
    </xf>
    <xf numFmtId="196" fontId="2" fillId="0" borderId="20" xfId="0" applyNumberFormat="1" applyFont="1" applyFill="1" applyBorder="1" applyAlignment="1" applyProtection="1">
      <alignment vertical="center"/>
      <protection/>
    </xf>
    <xf numFmtId="2" fontId="1" fillId="0" borderId="21" xfId="0" applyNumberFormat="1" applyFont="1" applyFill="1" applyBorder="1" applyAlignment="1" applyProtection="1">
      <alignment vertical="center"/>
      <protection/>
    </xf>
    <xf numFmtId="49" fontId="2" fillId="0" borderId="44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2" fontId="1" fillId="0" borderId="37" xfId="0" applyNumberFormat="1" applyFont="1" applyFill="1" applyBorder="1" applyAlignment="1" applyProtection="1">
      <alignment vertical="center"/>
      <protection/>
    </xf>
    <xf numFmtId="2" fontId="1" fillId="0" borderId="48" xfId="0" applyNumberFormat="1" applyFont="1" applyFill="1" applyBorder="1" applyAlignment="1" applyProtection="1">
      <alignment vertical="center"/>
      <protection/>
    </xf>
    <xf numFmtId="196" fontId="1" fillId="0" borderId="15" xfId="0" applyNumberFormat="1" applyFont="1" applyFill="1" applyBorder="1" applyAlignment="1" applyProtection="1">
      <alignment vertical="center"/>
      <protection/>
    </xf>
    <xf numFmtId="196" fontId="1" fillId="0" borderId="33" xfId="0" applyNumberFormat="1" applyFont="1" applyFill="1" applyBorder="1" applyAlignment="1" applyProtection="1">
      <alignment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49" fontId="2" fillId="0" borderId="66" xfId="0" applyNumberFormat="1" applyFont="1" applyFill="1" applyBorder="1" applyAlignment="1" applyProtection="1">
      <alignment vertical="center" wrapText="1"/>
      <protection/>
    </xf>
    <xf numFmtId="2" fontId="1" fillId="0" borderId="37" xfId="0" applyNumberFormat="1" applyFont="1" applyFill="1" applyBorder="1" applyAlignment="1" applyProtection="1">
      <alignment vertical="center"/>
      <protection/>
    </xf>
    <xf numFmtId="2" fontId="1" fillId="0" borderId="48" xfId="0" applyNumberFormat="1" applyFont="1" applyFill="1" applyBorder="1" applyAlignment="1" applyProtection="1">
      <alignment vertical="center"/>
      <protection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 wrapText="1"/>
    </xf>
    <xf numFmtId="1" fontId="2" fillId="0" borderId="74" xfId="0" applyNumberFormat="1" applyFont="1" applyFill="1" applyBorder="1" applyAlignment="1">
      <alignment horizontal="center" wrapText="1"/>
    </xf>
    <xf numFmtId="0" fontId="2" fillId="0" borderId="71" xfId="0" applyNumberFormat="1" applyFont="1" applyFill="1" applyBorder="1" applyAlignment="1">
      <alignment horizontal="center"/>
    </xf>
    <xf numFmtId="0" fontId="2" fillId="0" borderId="72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center"/>
    </xf>
    <xf numFmtId="0" fontId="2" fillId="0" borderId="73" xfId="0" applyNumberFormat="1" applyFont="1" applyFill="1" applyBorder="1" applyAlignment="1">
      <alignment horizontal="center"/>
    </xf>
    <xf numFmtId="49" fontId="1" fillId="0" borderId="55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 vertical="center" wrapText="1"/>
    </xf>
    <xf numFmtId="205" fontId="1" fillId="0" borderId="5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205" fontId="1" fillId="0" borderId="52" xfId="0" applyNumberFormat="1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wrapText="1"/>
    </xf>
    <xf numFmtId="49" fontId="1" fillId="0" borderId="22" xfId="0" applyNumberFormat="1" applyFont="1" applyFill="1" applyBorder="1" applyAlignment="1">
      <alignment/>
    </xf>
    <xf numFmtId="49" fontId="1" fillId="0" borderId="53" xfId="0" applyNumberFormat="1" applyFont="1" applyFill="1" applyBorder="1" applyAlignment="1">
      <alignment/>
    </xf>
    <xf numFmtId="210" fontId="1" fillId="0" borderId="22" xfId="0" applyNumberFormat="1" applyFont="1" applyFill="1" applyBorder="1" applyAlignment="1" applyProtection="1">
      <alignment horizontal="center" vertical="center" wrapText="1"/>
      <protection/>
    </xf>
    <xf numFmtId="210" fontId="1" fillId="0" borderId="49" xfId="0" applyNumberFormat="1" applyFont="1" applyFill="1" applyBorder="1" applyAlignment="1" applyProtection="1">
      <alignment horizontal="center" vertical="center" wrapText="1"/>
      <protection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horizontal="center" vertical="center"/>
    </xf>
    <xf numFmtId="196" fontId="1" fillId="0" borderId="17" xfId="0" applyNumberFormat="1" applyFont="1" applyFill="1" applyBorder="1" applyAlignment="1" applyProtection="1">
      <alignment vertical="center"/>
      <protection/>
    </xf>
    <xf numFmtId="196" fontId="1" fillId="0" borderId="36" xfId="0" applyNumberFormat="1" applyFont="1" applyFill="1" applyBorder="1" applyAlignment="1" applyProtection="1">
      <alignment vertical="center"/>
      <protection/>
    </xf>
    <xf numFmtId="196" fontId="1" fillId="0" borderId="28" xfId="0" applyNumberFormat="1" applyFont="1" applyFill="1" applyBorder="1" applyAlignment="1" applyProtection="1">
      <alignment vertical="center"/>
      <protection/>
    </xf>
    <xf numFmtId="49" fontId="1" fillId="0" borderId="73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1" fillId="0" borderId="65" xfId="0" applyFont="1" applyFill="1" applyBorder="1" applyAlignment="1">
      <alignment vertical="center"/>
    </xf>
    <xf numFmtId="196" fontId="1" fillId="0" borderId="64" xfId="0" applyNumberFormat="1" applyFont="1" applyFill="1" applyBorder="1" applyAlignment="1" applyProtection="1">
      <alignment vertical="center"/>
      <protection/>
    </xf>
    <xf numFmtId="0" fontId="1" fillId="0" borderId="66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76" xfId="0" applyFont="1" applyFill="1" applyBorder="1" applyAlignment="1">
      <alignment vertical="center"/>
    </xf>
    <xf numFmtId="0" fontId="32" fillId="0" borderId="13" xfId="0" applyFont="1" applyFill="1" applyBorder="1" applyAlignment="1">
      <alignment vertical="center" wrapText="1"/>
    </xf>
    <xf numFmtId="196" fontId="1" fillId="0" borderId="13" xfId="0" applyNumberFormat="1" applyFont="1" applyFill="1" applyBorder="1" applyAlignment="1" applyProtection="1">
      <alignment vertical="center"/>
      <protection/>
    </xf>
    <xf numFmtId="196" fontId="1" fillId="0" borderId="52" xfId="0" applyNumberFormat="1" applyFont="1" applyFill="1" applyBorder="1" applyAlignment="1" applyProtection="1">
      <alignment vertical="center"/>
      <protection/>
    </xf>
    <xf numFmtId="49" fontId="1" fillId="0" borderId="77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196" fontId="1" fillId="0" borderId="74" xfId="0" applyNumberFormat="1" applyFont="1" applyFill="1" applyBorder="1" applyAlignment="1" applyProtection="1">
      <alignment vertical="center"/>
      <protection/>
    </xf>
    <xf numFmtId="196" fontId="1" fillId="0" borderId="29" xfId="0" applyNumberFormat="1" applyFont="1" applyFill="1" applyBorder="1" applyAlignment="1" applyProtection="1">
      <alignment vertical="center"/>
      <protection/>
    </xf>
    <xf numFmtId="49" fontId="1" fillId="0" borderId="6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196" fontId="1" fillId="0" borderId="52" xfId="0" applyNumberFormat="1" applyFont="1" applyFill="1" applyBorder="1" applyAlignment="1" applyProtection="1">
      <alignment vertical="center"/>
      <protection/>
    </xf>
    <xf numFmtId="196" fontId="1" fillId="0" borderId="35" xfId="61" applyNumberFormat="1" applyFont="1" applyFill="1" applyBorder="1" applyAlignment="1" applyProtection="1">
      <alignment vertical="center"/>
      <protection/>
    </xf>
    <xf numFmtId="196" fontId="1" fillId="0" borderId="64" xfId="0" applyNumberFormat="1" applyFont="1" applyFill="1" applyBorder="1" applyAlignment="1" applyProtection="1">
      <alignment vertical="center"/>
      <protection/>
    </xf>
    <xf numFmtId="2" fontId="1" fillId="0" borderId="12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2" fontId="1" fillId="0" borderId="32" xfId="0" applyNumberFormat="1" applyFont="1" applyFill="1" applyBorder="1" applyAlignment="1">
      <alignment vertical="center"/>
    </xf>
    <xf numFmtId="196" fontId="1" fillId="0" borderId="60" xfId="0" applyNumberFormat="1" applyFont="1" applyFill="1" applyBorder="1" applyAlignment="1" applyProtection="1">
      <alignment vertical="center"/>
      <protection/>
    </xf>
    <xf numFmtId="196" fontId="1" fillId="0" borderId="60" xfId="0" applyNumberFormat="1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vertical="center"/>
    </xf>
    <xf numFmtId="2" fontId="1" fillId="0" borderId="55" xfId="0" applyNumberFormat="1" applyFont="1" applyFill="1" applyBorder="1" applyAlignment="1">
      <alignment vertical="center"/>
    </xf>
    <xf numFmtId="2" fontId="1" fillId="0" borderId="73" xfId="0" applyNumberFormat="1" applyFont="1" applyFill="1" applyBorder="1" applyAlignment="1">
      <alignment vertical="center"/>
    </xf>
    <xf numFmtId="2" fontId="1" fillId="0" borderId="75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2" fontId="1" fillId="0" borderId="52" xfId="0" applyNumberFormat="1" applyFont="1" applyFill="1" applyBorder="1" applyAlignment="1">
      <alignment vertical="center"/>
    </xf>
    <xf numFmtId="2" fontId="1" fillId="0" borderId="62" xfId="0" applyNumberFormat="1" applyFont="1" applyFill="1" applyBorder="1" applyAlignment="1">
      <alignment vertical="center"/>
    </xf>
    <xf numFmtId="2" fontId="1" fillId="0" borderId="35" xfId="0" applyNumberFormat="1" applyFont="1" applyFill="1" applyBorder="1" applyAlignment="1">
      <alignment vertical="center"/>
    </xf>
    <xf numFmtId="49" fontId="1" fillId="0" borderId="71" xfId="0" applyNumberFormat="1" applyFont="1" applyFill="1" applyBorder="1" applyAlignment="1">
      <alignment horizontal="center" vertical="center"/>
    </xf>
    <xf numFmtId="49" fontId="1" fillId="0" borderId="80" xfId="0" applyNumberFormat="1" applyFont="1" applyFill="1" applyBorder="1" applyAlignment="1">
      <alignment horizontal="left" vertical="center" wrapText="1"/>
    </xf>
    <xf numFmtId="0" fontId="1" fillId="0" borderId="7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vertical="center"/>
    </xf>
    <xf numFmtId="0" fontId="1" fillId="0" borderId="80" xfId="0" applyFont="1" applyFill="1" applyBorder="1" applyAlignment="1">
      <alignment vertical="center"/>
    </xf>
    <xf numFmtId="2" fontId="1" fillId="0" borderId="71" xfId="0" applyNumberFormat="1" applyFont="1" applyFill="1" applyBorder="1" applyAlignment="1" applyProtection="1">
      <alignment vertical="center"/>
      <protection/>
    </xf>
    <xf numFmtId="0" fontId="1" fillId="0" borderId="81" xfId="0" applyFont="1" applyFill="1" applyBorder="1" applyAlignment="1">
      <alignment vertical="center"/>
    </xf>
    <xf numFmtId="2" fontId="1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8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/>
    </xf>
    <xf numFmtId="198" fontId="1" fillId="0" borderId="66" xfId="0" applyNumberFormat="1" applyFont="1" applyFill="1" applyBorder="1" applyAlignment="1" applyProtection="1">
      <alignment/>
      <protection/>
    </xf>
    <xf numFmtId="198" fontId="1" fillId="0" borderId="30" xfId="0" applyNumberFormat="1" applyFont="1" applyFill="1" applyBorder="1" applyAlignment="1" applyProtection="1">
      <alignment/>
      <protection/>
    </xf>
    <xf numFmtId="212" fontId="1" fillId="0" borderId="73" xfId="0" applyNumberFormat="1" applyFont="1" applyFill="1" applyBorder="1" applyAlignment="1" applyProtection="1">
      <alignment/>
      <protection/>
    </xf>
    <xf numFmtId="212" fontId="1" fillId="0" borderId="44" xfId="0" applyNumberFormat="1" applyFont="1" applyFill="1" applyBorder="1" applyAlignment="1" applyProtection="1">
      <alignment/>
      <protection/>
    </xf>
    <xf numFmtId="212" fontId="1" fillId="0" borderId="33" xfId="0" applyNumberFormat="1" applyFont="1" applyFill="1" applyBorder="1" applyAlignment="1" applyProtection="1">
      <alignment/>
      <protection/>
    </xf>
    <xf numFmtId="212" fontId="1" fillId="0" borderId="74" xfId="0" applyNumberFormat="1" applyFont="1" applyFill="1" applyBorder="1" applyAlignment="1" applyProtection="1">
      <alignment/>
      <protection/>
    </xf>
    <xf numFmtId="49" fontId="1" fillId="0" borderId="60" xfId="0" applyNumberFormat="1" applyFont="1" applyFill="1" applyBorder="1" applyAlignment="1">
      <alignment horizontal="center"/>
    </xf>
    <xf numFmtId="49" fontId="1" fillId="0" borderId="56" xfId="0" applyNumberFormat="1" applyFont="1" applyFill="1" applyBorder="1" applyAlignment="1">
      <alignment/>
    </xf>
    <xf numFmtId="212" fontId="1" fillId="0" borderId="62" xfId="0" applyNumberFormat="1" applyFont="1" applyFill="1" applyBorder="1" applyAlignment="1" applyProtection="1">
      <alignment/>
      <protection/>
    </xf>
    <xf numFmtId="212" fontId="1" fillId="0" borderId="56" xfId="0" applyNumberFormat="1" applyFont="1" applyFill="1" applyBorder="1" applyAlignment="1" applyProtection="1">
      <alignment/>
      <protection/>
    </xf>
    <xf numFmtId="212" fontId="1" fillId="0" borderId="13" xfId="0" applyNumberFormat="1" applyFont="1" applyFill="1" applyBorder="1" applyAlignment="1" applyProtection="1">
      <alignment/>
      <protection/>
    </xf>
    <xf numFmtId="49" fontId="1" fillId="0" borderId="62" xfId="0" applyNumberFormat="1" applyFont="1" applyFill="1" applyBorder="1" applyAlignment="1">
      <alignment horizontal="center"/>
    </xf>
    <xf numFmtId="0" fontId="1" fillId="0" borderId="52" xfId="0" applyNumberFormat="1" applyFont="1" applyFill="1" applyBorder="1" applyAlignment="1">
      <alignment horizontal="left"/>
    </xf>
    <xf numFmtId="198" fontId="1" fillId="0" borderId="52" xfId="0" applyNumberFormat="1" applyFont="1" applyFill="1" applyBorder="1" applyAlignment="1" applyProtection="1">
      <alignment/>
      <protection/>
    </xf>
    <xf numFmtId="212" fontId="1" fillId="0" borderId="77" xfId="0" applyNumberFormat="1" applyFont="1" applyFill="1" applyBorder="1" applyAlignment="1" applyProtection="1">
      <alignment/>
      <protection/>
    </xf>
    <xf numFmtId="212" fontId="1" fillId="0" borderId="57" xfId="0" applyNumberFormat="1" applyFont="1" applyFill="1" applyBorder="1" applyAlignment="1" applyProtection="1">
      <alignment/>
      <protection/>
    </xf>
    <xf numFmtId="49" fontId="2" fillId="0" borderId="77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/>
    </xf>
    <xf numFmtId="49" fontId="2" fillId="0" borderId="30" xfId="0" applyNumberFormat="1" applyFont="1" applyFill="1" applyBorder="1" applyAlignment="1">
      <alignment horizontal="center"/>
    </xf>
    <xf numFmtId="198" fontId="2" fillId="0" borderId="13" xfId="0" applyNumberFormat="1" applyFont="1" applyFill="1" applyBorder="1" applyAlignment="1">
      <alignment/>
    </xf>
    <xf numFmtId="198" fontId="2" fillId="0" borderId="52" xfId="0" applyNumberFormat="1" applyFont="1" applyFill="1" applyBorder="1" applyAlignment="1">
      <alignment/>
    </xf>
    <xf numFmtId="212" fontId="2" fillId="0" borderId="62" xfId="0" applyNumberFormat="1" applyFont="1" applyFill="1" applyBorder="1" applyAlignment="1">
      <alignment/>
    </xf>
    <xf numFmtId="212" fontId="2" fillId="0" borderId="13" xfId="0" applyNumberFormat="1" applyFont="1" applyFill="1" applyBorder="1" applyAlignment="1">
      <alignment/>
    </xf>
    <xf numFmtId="212" fontId="2" fillId="0" borderId="35" xfId="0" applyNumberFormat="1" applyFont="1" applyFill="1" applyBorder="1" applyAlignment="1">
      <alignment/>
    </xf>
    <xf numFmtId="49" fontId="2" fillId="0" borderId="50" xfId="0" applyNumberFormat="1" applyFont="1" applyFill="1" applyBorder="1" applyAlignment="1">
      <alignment horizontal="center" vertical="center"/>
    </xf>
    <xf numFmtId="0" fontId="2" fillId="0" borderId="71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/>
    </xf>
    <xf numFmtId="198" fontId="1" fillId="0" borderId="17" xfId="0" applyNumberFormat="1" applyFont="1" applyFill="1" applyBorder="1" applyAlignment="1" applyProtection="1">
      <alignment/>
      <protection/>
    </xf>
    <xf numFmtId="212" fontId="1" fillId="0" borderId="73" xfId="0" applyNumberFormat="1" applyFont="1" applyFill="1" applyBorder="1" applyAlignment="1" applyProtection="1">
      <alignment/>
      <protection/>
    </xf>
    <xf numFmtId="0" fontId="1" fillId="0" borderId="13" xfId="0" applyFont="1" applyFill="1" applyBorder="1" applyAlignment="1">
      <alignment horizontal="center" vertical="center"/>
    </xf>
    <xf numFmtId="212" fontId="1" fillId="0" borderId="44" xfId="0" applyNumberFormat="1" applyFont="1" applyFill="1" applyBorder="1" applyAlignment="1" applyProtection="1">
      <alignment/>
      <protection/>
    </xf>
    <xf numFmtId="212" fontId="1" fillId="0" borderId="15" xfId="0" applyNumberFormat="1" applyFont="1" applyFill="1" applyBorder="1" applyAlignment="1" applyProtection="1">
      <alignment/>
      <protection/>
    </xf>
    <xf numFmtId="212" fontId="1" fillId="0" borderId="34" xfId="0" applyNumberFormat="1" applyFont="1" applyFill="1" applyBorder="1" applyAlignment="1" applyProtection="1">
      <alignment/>
      <protection/>
    </xf>
    <xf numFmtId="49" fontId="1" fillId="0" borderId="60" xfId="0" applyNumberFormat="1" applyFont="1" applyFill="1" applyBorder="1" applyAlignment="1">
      <alignment horizontal="center"/>
    </xf>
    <xf numFmtId="49" fontId="1" fillId="0" borderId="56" xfId="0" applyNumberFormat="1" applyFont="1" applyFill="1" applyBorder="1" applyAlignment="1">
      <alignment/>
    </xf>
    <xf numFmtId="198" fontId="1" fillId="0" borderId="13" xfId="0" applyNumberFormat="1" applyFont="1" applyFill="1" applyBorder="1" applyAlignment="1" applyProtection="1">
      <alignment/>
      <protection/>
    </xf>
    <xf numFmtId="198" fontId="1" fillId="0" borderId="52" xfId="0" applyNumberFormat="1" applyFont="1" applyFill="1" applyBorder="1" applyAlignment="1" applyProtection="1">
      <alignment/>
      <protection/>
    </xf>
    <xf numFmtId="212" fontId="1" fillId="0" borderId="62" xfId="0" applyNumberFormat="1" applyFont="1" applyFill="1" applyBorder="1" applyAlignment="1" applyProtection="1">
      <alignment/>
      <protection/>
    </xf>
    <xf numFmtId="212" fontId="1" fillId="0" borderId="56" xfId="0" applyNumberFormat="1" applyFont="1" applyFill="1" applyBorder="1" applyAlignment="1" applyProtection="1">
      <alignment/>
      <protection/>
    </xf>
    <xf numFmtId="212" fontId="1" fillId="0" borderId="13" xfId="0" applyNumberFormat="1" applyFont="1" applyFill="1" applyBorder="1" applyAlignment="1" applyProtection="1">
      <alignment/>
      <protection/>
    </xf>
    <xf numFmtId="212" fontId="1" fillId="0" borderId="35" xfId="0" applyNumberFormat="1" applyFont="1" applyFill="1" applyBorder="1" applyAlignment="1" applyProtection="1">
      <alignment/>
      <protection/>
    </xf>
    <xf numFmtId="198" fontId="1" fillId="0" borderId="14" xfId="0" applyNumberFormat="1" applyFont="1" applyFill="1" applyBorder="1" applyAlignment="1" applyProtection="1">
      <alignment/>
      <protection/>
    </xf>
    <xf numFmtId="198" fontId="1" fillId="0" borderId="30" xfId="0" applyNumberFormat="1" applyFont="1" applyFill="1" applyBorder="1" applyAlignment="1" applyProtection="1">
      <alignment/>
      <protection/>
    </xf>
    <xf numFmtId="49" fontId="1" fillId="0" borderId="39" xfId="0" applyNumberFormat="1" applyFont="1" applyFill="1" applyBorder="1" applyAlignment="1">
      <alignment horizontal="center"/>
    </xf>
    <xf numFmtId="49" fontId="2" fillId="0" borderId="57" xfId="0" applyNumberFormat="1" applyFont="1" applyFill="1" applyBorder="1" applyAlignment="1">
      <alignment/>
    </xf>
    <xf numFmtId="198" fontId="2" fillId="0" borderId="30" xfId="0" applyNumberFormat="1" applyFont="1" applyFill="1" applyBorder="1" applyAlignment="1" applyProtection="1">
      <alignment horizontal="center"/>
      <protection/>
    </xf>
    <xf numFmtId="212" fontId="2" fillId="0" borderId="39" xfId="0" applyNumberFormat="1" applyFont="1" applyFill="1" applyBorder="1" applyAlignment="1">
      <alignment horizontal="center"/>
    </xf>
    <xf numFmtId="212" fontId="2" fillId="0" borderId="22" xfId="0" applyNumberFormat="1" applyFont="1" applyFill="1" applyBorder="1" applyAlignment="1">
      <alignment horizontal="center"/>
    </xf>
    <xf numFmtId="212" fontId="2" fillId="0" borderId="22" xfId="0" applyNumberFormat="1" applyFont="1" applyFill="1" applyBorder="1" applyAlignment="1" applyProtection="1">
      <alignment horizontal="center"/>
      <protection/>
    </xf>
    <xf numFmtId="212" fontId="2" fillId="0" borderId="49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/>
    </xf>
    <xf numFmtId="198" fontId="1" fillId="0" borderId="33" xfId="0" applyNumberFormat="1" applyFont="1" applyFill="1" applyBorder="1" applyAlignment="1" applyProtection="1">
      <alignment/>
      <protection/>
    </xf>
    <xf numFmtId="198" fontId="1" fillId="0" borderId="51" xfId="0" applyNumberFormat="1" applyFont="1" applyFill="1" applyBorder="1" applyAlignment="1" applyProtection="1">
      <alignment/>
      <protection/>
    </xf>
    <xf numFmtId="212" fontId="1" fillId="0" borderId="43" xfId="0" applyNumberFormat="1" applyFont="1" applyFill="1" applyBorder="1" applyAlignment="1" applyProtection="1">
      <alignment/>
      <protection/>
    </xf>
    <xf numFmtId="212" fontId="1" fillId="0" borderId="82" xfId="0" applyNumberFormat="1" applyFont="1" applyFill="1" applyBorder="1" applyAlignment="1" applyProtection="1">
      <alignment/>
      <protection/>
    </xf>
    <xf numFmtId="212" fontId="1" fillId="0" borderId="15" xfId="0" applyNumberFormat="1" applyFont="1" applyFill="1" applyBorder="1" applyAlignment="1" applyProtection="1">
      <alignment/>
      <protection/>
    </xf>
    <xf numFmtId="212" fontId="1" fillId="0" borderId="75" xfId="0" applyNumberFormat="1" applyFont="1" applyFill="1" applyBorder="1" applyAlignment="1" applyProtection="1">
      <alignment/>
      <protection/>
    </xf>
    <xf numFmtId="198" fontId="1" fillId="0" borderId="13" xfId="0" applyNumberFormat="1" applyFont="1" applyFill="1" applyBorder="1" applyAlignment="1" applyProtection="1">
      <alignment/>
      <protection/>
    </xf>
    <xf numFmtId="212" fontId="1" fillId="0" borderId="35" xfId="0" applyNumberFormat="1" applyFont="1" applyFill="1" applyBorder="1" applyAlignment="1" applyProtection="1">
      <alignment/>
      <protection/>
    </xf>
    <xf numFmtId="198" fontId="1" fillId="0" borderId="14" xfId="0" applyNumberFormat="1" applyFont="1" applyFill="1" applyBorder="1" applyAlignment="1" applyProtection="1">
      <alignment/>
      <protection/>
    </xf>
    <xf numFmtId="49" fontId="1" fillId="0" borderId="25" xfId="0" applyNumberFormat="1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/>
    </xf>
    <xf numFmtId="198" fontId="2" fillId="0" borderId="53" xfId="0" applyNumberFormat="1" applyFont="1" applyFill="1" applyBorder="1" applyAlignment="1" applyProtection="1">
      <alignment horizontal="center"/>
      <protection/>
    </xf>
    <xf numFmtId="212" fontId="2" fillId="0" borderId="11" xfId="0" applyNumberFormat="1" applyFont="1" applyFill="1" applyBorder="1" applyAlignment="1">
      <alignment horizontal="center"/>
    </xf>
    <xf numFmtId="212" fontId="2" fillId="0" borderId="22" xfId="0" applyNumberFormat="1" applyFont="1" applyFill="1" applyBorder="1" applyAlignment="1">
      <alignment horizontal="center"/>
    </xf>
    <xf numFmtId="212" fontId="2" fillId="0" borderId="23" xfId="0" applyNumberFormat="1" applyFont="1" applyFill="1" applyBorder="1" applyAlignment="1">
      <alignment horizontal="center"/>
    </xf>
    <xf numFmtId="212" fontId="2" fillId="0" borderId="49" xfId="0" applyNumberFormat="1" applyFont="1" applyFill="1" applyBorder="1" applyAlignment="1">
      <alignment horizontal="center"/>
    </xf>
    <xf numFmtId="49" fontId="1" fillId="0" borderId="73" xfId="0" applyNumberFormat="1" applyFont="1" applyFill="1" applyBorder="1" applyAlignment="1">
      <alignment horizontal="center"/>
    </xf>
    <xf numFmtId="198" fontId="1" fillId="0" borderId="15" xfId="0" applyNumberFormat="1" applyFont="1" applyFill="1" applyBorder="1" applyAlignment="1" applyProtection="1">
      <alignment/>
      <protection/>
    </xf>
    <xf numFmtId="198" fontId="1" fillId="0" borderId="66" xfId="0" applyNumberFormat="1" applyFont="1" applyFill="1" applyBorder="1" applyAlignment="1" applyProtection="1">
      <alignment/>
      <protection/>
    </xf>
    <xf numFmtId="212" fontId="1" fillId="0" borderId="75" xfId="0" applyNumberFormat="1" applyFont="1" applyFill="1" applyBorder="1" applyAlignment="1" applyProtection="1">
      <alignment/>
      <protection/>
    </xf>
    <xf numFmtId="49" fontId="1" fillId="0" borderId="62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/>
    </xf>
    <xf numFmtId="49" fontId="1" fillId="0" borderId="77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/>
    </xf>
    <xf numFmtId="198" fontId="2" fillId="0" borderId="74" xfId="0" applyNumberFormat="1" applyFont="1" applyFill="1" applyBorder="1" applyAlignment="1" applyProtection="1">
      <alignment horizontal="center"/>
      <protection/>
    </xf>
    <xf numFmtId="212" fontId="2" fillId="0" borderId="77" xfId="0" applyNumberFormat="1" applyFont="1" applyFill="1" applyBorder="1" applyAlignment="1">
      <alignment horizontal="center"/>
    </xf>
    <xf numFmtId="212" fontId="2" fillId="0" borderId="14" xfId="0" applyNumberFormat="1" applyFont="1" applyFill="1" applyBorder="1" applyAlignment="1">
      <alignment horizontal="center"/>
    </xf>
    <xf numFmtId="212" fontId="2" fillId="0" borderId="7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/>
    </xf>
    <xf numFmtId="0" fontId="2" fillId="0" borderId="41" xfId="0" applyNumberFormat="1" applyFont="1" applyFill="1" applyBorder="1" applyAlignment="1" applyProtection="1">
      <alignment horizontal="center"/>
      <protection/>
    </xf>
    <xf numFmtId="0" fontId="2" fillId="0" borderId="38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37" xfId="0" applyNumberFormat="1" applyFont="1" applyFill="1" applyBorder="1" applyAlignment="1" applyProtection="1">
      <alignment horizontal="center"/>
      <protection/>
    </xf>
    <xf numFmtId="0" fontId="2" fillId="0" borderId="28" xfId="0" applyNumberFormat="1" applyFont="1" applyFill="1" applyBorder="1" applyAlignment="1" applyProtection="1">
      <alignment horizontal="center"/>
      <protection/>
    </xf>
    <xf numFmtId="0" fontId="2" fillId="0" borderId="59" xfId="0" applyNumberFormat="1" applyFont="1" applyFill="1" applyBorder="1" applyAlignment="1" applyProtection="1">
      <alignment horizontal="center"/>
      <protection/>
    </xf>
    <xf numFmtId="49" fontId="1" fillId="0" borderId="62" xfId="0" applyNumberFormat="1" applyFont="1" applyFill="1" applyBorder="1" applyAlignment="1" applyProtection="1">
      <alignment/>
      <protection/>
    </xf>
    <xf numFmtId="49" fontId="1" fillId="0" borderId="13" xfId="0" applyNumberFormat="1" applyFont="1" applyFill="1" applyBorder="1" applyAlignment="1" applyProtection="1">
      <alignment/>
      <protection/>
    </xf>
    <xf numFmtId="196" fontId="1" fillId="0" borderId="13" xfId="0" applyNumberFormat="1" applyFont="1" applyFill="1" applyBorder="1" applyAlignment="1" applyProtection="1">
      <alignment/>
      <protection/>
    </xf>
    <xf numFmtId="196" fontId="1" fillId="0" borderId="52" xfId="0" applyNumberFormat="1" applyFont="1" applyFill="1" applyBorder="1" applyAlignment="1" applyProtection="1">
      <alignment/>
      <protection/>
    </xf>
    <xf numFmtId="196" fontId="1" fillId="0" borderId="35" xfId="0" applyNumberFormat="1" applyFont="1" applyFill="1" applyBorder="1" applyAlignment="1" applyProtection="1">
      <alignment/>
      <protection/>
    </xf>
    <xf numFmtId="196" fontId="1" fillId="0" borderId="55" xfId="0" applyNumberFormat="1" applyFont="1" applyFill="1" applyBorder="1" applyAlignment="1" applyProtection="1">
      <alignment/>
      <protection/>
    </xf>
    <xf numFmtId="196" fontId="1" fillId="0" borderId="75" xfId="0" applyNumberFormat="1" applyFont="1" applyFill="1" applyBorder="1" applyAlignment="1" applyProtection="1">
      <alignment/>
      <protection/>
    </xf>
    <xf numFmtId="206" fontId="2" fillId="0" borderId="13" xfId="0" applyNumberFormat="1" applyFont="1" applyFill="1" applyBorder="1" applyAlignment="1" applyProtection="1">
      <alignment horizontal="center"/>
      <protection/>
    </xf>
    <xf numFmtId="206" fontId="2" fillId="0" borderId="35" xfId="0" applyNumberFormat="1" applyFont="1" applyFill="1" applyBorder="1" applyAlignment="1" applyProtection="1">
      <alignment horizontal="center"/>
      <protection/>
    </xf>
    <xf numFmtId="49" fontId="1" fillId="0" borderId="62" xfId="0" applyNumberFormat="1" applyFont="1" applyFill="1" applyBorder="1" applyAlignment="1" applyProtection="1">
      <alignment/>
      <protection/>
    </xf>
    <xf numFmtId="196" fontId="1" fillId="0" borderId="13" xfId="0" applyNumberFormat="1" applyFont="1" applyFill="1" applyBorder="1" applyAlignment="1" applyProtection="1">
      <alignment/>
      <protection/>
    </xf>
    <xf numFmtId="196" fontId="1" fillId="0" borderId="55" xfId="0" applyNumberFormat="1" applyFont="1" applyFill="1" applyBorder="1" applyAlignment="1" applyProtection="1">
      <alignment/>
      <protection/>
    </xf>
    <xf numFmtId="196" fontId="1" fillId="0" borderId="75" xfId="0" applyNumberFormat="1" applyFont="1" applyFill="1" applyBorder="1" applyAlignment="1" applyProtection="1">
      <alignment/>
      <protection/>
    </xf>
    <xf numFmtId="49" fontId="9" fillId="0" borderId="14" xfId="0" applyNumberFormat="1" applyFont="1" applyFill="1" applyBorder="1" applyAlignment="1" applyProtection="1">
      <alignment/>
      <protection/>
    </xf>
    <xf numFmtId="206" fontId="2" fillId="0" borderId="14" xfId="0" applyNumberFormat="1" applyFont="1" applyFill="1" applyBorder="1" applyAlignment="1" applyProtection="1">
      <alignment horizontal="center"/>
      <protection/>
    </xf>
    <xf numFmtId="206" fontId="2" fillId="0" borderId="74" xfId="0" applyNumberFormat="1" applyFont="1" applyFill="1" applyBorder="1" applyAlignment="1" applyProtection="1">
      <alignment horizontal="center"/>
      <protection/>
    </xf>
    <xf numFmtId="0" fontId="2" fillId="0" borderId="60" xfId="0" applyNumberFormat="1" applyFont="1" applyFill="1" applyBorder="1" applyAlignment="1" applyProtection="1">
      <alignment horizontal="center"/>
      <protection/>
    </xf>
    <xf numFmtId="196" fontId="1" fillId="0" borderId="15" xfId="0" applyNumberFormat="1" applyFont="1" applyFill="1" applyBorder="1" applyAlignment="1" applyProtection="1">
      <alignment/>
      <protection/>
    </xf>
    <xf numFmtId="0" fontId="2" fillId="0" borderId="62" xfId="0" applyNumberFormat="1" applyFont="1" applyFill="1" applyBorder="1" applyAlignment="1" applyProtection="1">
      <alignment horizontal="center"/>
      <protection/>
    </xf>
    <xf numFmtId="206" fontId="2" fillId="0" borderId="14" xfId="0" applyNumberFormat="1" applyFont="1" applyFill="1" applyBorder="1" applyAlignment="1" applyProtection="1">
      <alignment horizontal="center" vertical="center"/>
      <protection/>
    </xf>
    <xf numFmtId="206" fontId="2" fillId="0" borderId="74" xfId="0" applyNumberFormat="1" applyFont="1" applyFill="1" applyBorder="1" applyAlignment="1" applyProtection="1">
      <alignment horizontal="center" vertical="center"/>
      <protection/>
    </xf>
    <xf numFmtId="49" fontId="1" fillId="0" borderId="77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71" xfId="0" applyNumberFormat="1" applyFont="1" applyFill="1" applyBorder="1" applyAlignment="1" applyProtection="1">
      <alignment horizontal="center" vertical="center" wrapText="1"/>
      <protection/>
    </xf>
    <xf numFmtId="196" fontId="1" fillId="0" borderId="51" xfId="0" applyNumberFormat="1" applyFont="1" applyFill="1" applyBorder="1" applyAlignment="1" applyProtection="1">
      <alignment/>
      <protection/>
    </xf>
    <xf numFmtId="2" fontId="1" fillId="0" borderId="34" xfId="0" applyNumberFormat="1" applyFont="1" applyFill="1" applyBorder="1" applyAlignment="1" applyProtection="1">
      <alignment/>
      <protection/>
    </xf>
    <xf numFmtId="196" fontId="1" fillId="0" borderId="55" xfId="0" applyNumberFormat="1" applyFont="1" applyFill="1" applyBorder="1" applyAlignment="1" applyProtection="1">
      <alignment/>
      <protection/>
    </xf>
    <xf numFmtId="2" fontId="1" fillId="0" borderId="75" xfId="0" applyNumberFormat="1" applyFont="1" applyFill="1" applyBorder="1" applyAlignment="1" applyProtection="1">
      <alignment/>
      <protection/>
    </xf>
    <xf numFmtId="2" fontId="1" fillId="0" borderId="35" xfId="60" applyNumberFormat="1" applyFont="1" applyFill="1" applyBorder="1" applyAlignment="1" applyProtection="1">
      <alignment/>
      <protection/>
    </xf>
    <xf numFmtId="2" fontId="1" fillId="0" borderId="74" xfId="60" applyNumberFormat="1" applyFont="1" applyFill="1" applyBorder="1" applyAlignment="1" applyProtection="1">
      <alignment/>
      <protection/>
    </xf>
    <xf numFmtId="196" fontId="2" fillId="0" borderId="51" xfId="0" applyNumberFormat="1" applyFont="1" applyFill="1" applyBorder="1" applyAlignment="1" applyProtection="1">
      <alignment/>
      <protection/>
    </xf>
    <xf numFmtId="2" fontId="2" fillId="0" borderId="34" xfId="0" applyNumberFormat="1" applyFont="1" applyFill="1" applyBorder="1" applyAlignment="1" applyProtection="1">
      <alignment/>
      <protection/>
    </xf>
    <xf numFmtId="196" fontId="2" fillId="0" borderId="53" xfId="0" applyNumberFormat="1" applyFont="1" applyFill="1" applyBorder="1" applyAlignment="1" applyProtection="1">
      <alignment/>
      <protection/>
    </xf>
    <xf numFmtId="2" fontId="2" fillId="0" borderId="49" xfId="0" applyNumberFormat="1" applyFont="1" applyFill="1" applyBorder="1" applyAlignment="1" applyProtection="1">
      <alignment/>
      <protection/>
    </xf>
    <xf numFmtId="196" fontId="1" fillId="0" borderId="17" xfId="0" applyNumberFormat="1" applyFont="1" applyFill="1" applyBorder="1" applyAlignment="1" applyProtection="1">
      <alignment/>
      <protection/>
    </xf>
    <xf numFmtId="196" fontId="1" fillId="0" borderId="33" xfId="0" applyNumberFormat="1" applyFont="1" applyFill="1" applyBorder="1" applyAlignment="1" applyProtection="1">
      <alignment horizontal="center" vertical="center" wrapText="1"/>
      <protection/>
    </xf>
    <xf numFmtId="2" fontId="1" fillId="0" borderId="33" xfId="0" applyNumberFormat="1" applyFont="1" applyFill="1" applyBorder="1" applyAlignment="1" applyProtection="1">
      <alignment vertical="center" wrapText="1"/>
      <protection/>
    </xf>
    <xf numFmtId="0" fontId="1" fillId="0" borderId="34" xfId="0" applyNumberFormat="1" applyFont="1" applyFill="1" applyBorder="1" applyAlignment="1" applyProtection="1">
      <alignment vertical="center" wrapText="1"/>
      <protection/>
    </xf>
    <xf numFmtId="196" fontId="1" fillId="0" borderId="13" xfId="0" applyNumberFormat="1" applyFont="1" applyFill="1" applyBorder="1" applyAlignment="1" applyProtection="1">
      <alignment/>
      <protection/>
    </xf>
    <xf numFmtId="196" fontId="1" fillId="0" borderId="13" xfId="0" applyNumberFormat="1" applyFont="1" applyFill="1" applyBorder="1" applyAlignment="1" applyProtection="1">
      <alignment horizontal="center" vertical="center" wrapText="1"/>
      <protection/>
    </xf>
    <xf numFmtId="2" fontId="1" fillId="0" borderId="15" xfId="0" applyNumberFormat="1" applyFont="1" applyFill="1" applyBorder="1" applyAlignment="1" applyProtection="1">
      <alignment vertical="center" wrapText="1"/>
      <protection/>
    </xf>
    <xf numFmtId="196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vertical="center" wrapText="1"/>
      <protection/>
    </xf>
    <xf numFmtId="196" fontId="1" fillId="0" borderId="13" xfId="0" applyNumberFormat="1" applyFont="1" applyFill="1" applyBorder="1" applyAlignment="1" applyProtection="1">
      <alignment/>
      <protection/>
    </xf>
    <xf numFmtId="196" fontId="1" fillId="0" borderId="13" xfId="0" applyNumberFormat="1" applyFont="1" applyFill="1" applyBorder="1" applyAlignment="1" applyProtection="1">
      <alignment horizontal="center" vertical="center" wrapText="1"/>
      <protection/>
    </xf>
    <xf numFmtId="2" fontId="1" fillId="0" borderId="15" xfId="0" applyNumberFormat="1" applyFont="1" applyFill="1" applyBorder="1" applyAlignment="1" applyProtection="1">
      <alignment vertical="center" wrapText="1"/>
      <protection/>
    </xf>
    <xf numFmtId="196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vertical="center" wrapText="1"/>
      <protection/>
    </xf>
    <xf numFmtId="196" fontId="1" fillId="0" borderId="83" xfId="0" applyNumberFormat="1" applyFont="1" applyFill="1" applyBorder="1" applyAlignment="1" applyProtection="1">
      <alignment/>
      <protection/>
    </xf>
    <xf numFmtId="196" fontId="2" fillId="0" borderId="51" xfId="0" applyNumberFormat="1" applyFont="1" applyFill="1" applyBorder="1" applyAlignment="1" applyProtection="1">
      <alignment/>
      <protection/>
    </xf>
    <xf numFmtId="2" fontId="2" fillId="0" borderId="51" xfId="0" applyNumberFormat="1" applyFont="1" applyFill="1" applyBorder="1" applyAlignment="1" applyProtection="1">
      <alignment/>
      <protection/>
    </xf>
    <xf numFmtId="2" fontId="2" fillId="0" borderId="33" xfId="0" applyNumberFormat="1" applyFont="1" applyFill="1" applyBorder="1" applyAlignment="1" applyProtection="1">
      <alignment vertical="center" wrapText="1"/>
      <protection/>
    </xf>
    <xf numFmtId="196" fontId="2" fillId="0" borderId="51" xfId="0" applyNumberFormat="1" applyFont="1" applyFill="1" applyBorder="1" applyAlignment="1" applyProtection="1">
      <alignment/>
      <protection locked="0"/>
    </xf>
    <xf numFmtId="2" fontId="2" fillId="0" borderId="34" xfId="0" applyNumberFormat="1" applyFont="1" applyFill="1" applyBorder="1" applyAlignment="1" applyProtection="1">
      <alignment/>
      <protection/>
    </xf>
    <xf numFmtId="2" fontId="2" fillId="0" borderId="53" xfId="0" applyNumberFormat="1" applyFont="1" applyFill="1" applyBorder="1" applyAlignment="1" applyProtection="1">
      <alignment/>
      <protection/>
    </xf>
    <xf numFmtId="2" fontId="1" fillId="0" borderId="22" xfId="0" applyNumberFormat="1" applyFont="1" applyFill="1" applyBorder="1" applyAlignment="1" applyProtection="1">
      <alignment vertical="center" wrapText="1"/>
      <protection/>
    </xf>
    <xf numFmtId="196" fontId="2" fillId="0" borderId="53" xfId="0" applyNumberFormat="1" applyFont="1" applyFill="1" applyBorder="1" applyAlignment="1" applyProtection="1">
      <alignment/>
      <protection locked="0"/>
    </xf>
    <xf numFmtId="2" fontId="2" fillId="0" borderId="49" xfId="0" applyNumberFormat="1" applyFont="1" applyFill="1" applyBorder="1" applyAlignment="1" applyProtection="1">
      <alignment/>
      <protection/>
    </xf>
    <xf numFmtId="196" fontId="1" fillId="0" borderId="51" xfId="0" applyNumberFormat="1" applyFont="1" applyFill="1" applyBorder="1" applyAlignment="1" applyProtection="1">
      <alignment/>
      <protection/>
    </xf>
    <xf numFmtId="2" fontId="1" fillId="0" borderId="33" xfId="0" applyNumberFormat="1" applyFont="1" applyFill="1" applyBorder="1" applyAlignment="1" applyProtection="1">
      <alignment/>
      <protection/>
    </xf>
    <xf numFmtId="2" fontId="1" fillId="0" borderId="51" xfId="0" applyNumberFormat="1" applyFont="1" applyFill="1" applyBorder="1" applyAlignment="1" applyProtection="1">
      <alignment/>
      <protection/>
    </xf>
    <xf numFmtId="2" fontId="1" fillId="0" borderId="34" xfId="0" applyNumberFormat="1" applyFont="1" applyFill="1" applyBorder="1" applyAlignment="1" applyProtection="1">
      <alignment/>
      <protection locked="0"/>
    </xf>
    <xf numFmtId="2" fontId="1" fillId="0" borderId="13" xfId="60" applyNumberFormat="1" applyFont="1" applyFill="1" applyBorder="1" applyAlignment="1" applyProtection="1">
      <alignment/>
      <protection/>
    </xf>
    <xf numFmtId="196" fontId="1" fillId="0" borderId="52" xfId="60" applyNumberFormat="1" applyFont="1" applyFill="1" applyBorder="1" applyAlignment="1" applyProtection="1">
      <alignment/>
      <protection/>
    </xf>
    <xf numFmtId="2" fontId="1" fillId="0" borderId="52" xfId="60" applyNumberFormat="1" applyFont="1" applyFill="1" applyBorder="1" applyAlignment="1" applyProtection="1">
      <alignment/>
      <protection/>
    </xf>
    <xf numFmtId="2" fontId="1" fillId="0" borderId="35" xfId="0" applyNumberFormat="1" applyFont="1" applyFill="1" applyBorder="1" applyAlignment="1" applyProtection="1">
      <alignment/>
      <protection locked="0"/>
    </xf>
    <xf numFmtId="196" fontId="1" fillId="0" borderId="52" xfId="60" applyNumberFormat="1" applyFont="1" applyFill="1" applyBorder="1" applyAlignment="1" applyProtection="1">
      <alignment/>
      <protection/>
    </xf>
    <xf numFmtId="2" fontId="1" fillId="0" borderId="52" xfId="60" applyNumberFormat="1" applyFont="1" applyFill="1" applyBorder="1" applyAlignment="1" applyProtection="1">
      <alignment/>
      <protection/>
    </xf>
    <xf numFmtId="2" fontId="1" fillId="0" borderId="35" xfId="0" applyNumberFormat="1" applyFont="1" applyFill="1" applyBorder="1" applyAlignment="1" applyProtection="1">
      <alignment/>
      <protection locked="0"/>
    </xf>
    <xf numFmtId="2" fontId="1" fillId="0" borderId="14" xfId="60" applyNumberFormat="1" applyFont="1" applyFill="1" applyBorder="1" applyAlignment="1" applyProtection="1">
      <alignment/>
      <protection/>
    </xf>
    <xf numFmtId="196" fontId="1" fillId="0" borderId="30" xfId="60" applyNumberFormat="1" applyFont="1" applyFill="1" applyBorder="1" applyAlignment="1" applyProtection="1">
      <alignment/>
      <protection/>
    </xf>
    <xf numFmtId="2" fontId="1" fillId="0" borderId="30" xfId="60" applyNumberFormat="1" applyFont="1" applyFill="1" applyBorder="1" applyAlignment="1" applyProtection="1">
      <alignment/>
      <protection/>
    </xf>
    <xf numFmtId="2" fontId="1" fillId="0" borderId="74" xfId="0" applyNumberFormat="1" applyFont="1" applyFill="1" applyBorder="1" applyAlignment="1" applyProtection="1">
      <alignment/>
      <protection locked="0"/>
    </xf>
    <xf numFmtId="196" fontId="2" fillId="0" borderId="51" xfId="61" applyNumberFormat="1" applyFont="1" applyFill="1" applyBorder="1" applyAlignment="1" applyProtection="1">
      <alignment/>
      <protection/>
    </xf>
    <xf numFmtId="2" fontId="2" fillId="0" borderId="33" xfId="60" applyNumberFormat="1" applyFont="1" applyFill="1" applyBorder="1" applyAlignment="1" applyProtection="1">
      <alignment/>
      <protection/>
    </xf>
    <xf numFmtId="196" fontId="2" fillId="0" borderId="51" xfId="60" applyNumberFormat="1" applyFont="1" applyFill="1" applyBorder="1" applyAlignment="1" applyProtection="1">
      <alignment/>
      <protection/>
    </xf>
    <xf numFmtId="2" fontId="2" fillId="0" borderId="51" xfId="60" applyNumberFormat="1" applyFont="1" applyFill="1" applyBorder="1" applyAlignment="1" applyProtection="1">
      <alignment/>
      <protection/>
    </xf>
    <xf numFmtId="196" fontId="2" fillId="0" borderId="51" xfId="0" applyNumberFormat="1" applyFont="1" applyFill="1" applyBorder="1" applyAlignment="1" applyProtection="1">
      <alignment/>
      <protection locked="0"/>
    </xf>
    <xf numFmtId="196" fontId="2" fillId="0" borderId="53" xfId="61" applyNumberFormat="1" applyFont="1" applyFill="1" applyBorder="1" applyAlignment="1" applyProtection="1">
      <alignment/>
      <protection/>
    </xf>
    <xf numFmtId="196" fontId="2" fillId="0" borderId="53" xfId="60" applyNumberFormat="1" applyFont="1" applyFill="1" applyBorder="1" applyAlignment="1" applyProtection="1">
      <alignment/>
      <protection/>
    </xf>
    <xf numFmtId="2" fontId="2" fillId="0" borderId="53" xfId="60" applyNumberFormat="1" applyFont="1" applyFill="1" applyBorder="1" applyAlignment="1" applyProtection="1">
      <alignment/>
      <protection/>
    </xf>
    <xf numFmtId="196" fontId="2" fillId="0" borderId="53" xfId="0" applyNumberFormat="1" applyFont="1" applyFill="1" applyBorder="1" applyAlignment="1" applyProtection="1">
      <alignment/>
      <protection locked="0"/>
    </xf>
    <xf numFmtId="196" fontId="1" fillId="0" borderId="15" xfId="61" applyNumberFormat="1" applyFont="1" applyFill="1" applyBorder="1" applyAlignment="1" applyProtection="1">
      <alignment/>
      <protection/>
    </xf>
    <xf numFmtId="196" fontId="1" fillId="0" borderId="15" xfId="60" applyNumberFormat="1" applyFont="1" applyFill="1" applyBorder="1" applyAlignment="1" applyProtection="1">
      <alignment/>
      <protection/>
    </xf>
    <xf numFmtId="196" fontId="1" fillId="0" borderId="15" xfId="61" applyNumberFormat="1" applyFont="1" applyFill="1" applyBorder="1" applyAlignment="1" applyProtection="1">
      <alignment/>
      <protection/>
    </xf>
    <xf numFmtId="196" fontId="1" fillId="0" borderId="13" xfId="60" applyNumberFormat="1" applyFont="1" applyFill="1" applyBorder="1" applyAlignment="1" applyProtection="1">
      <alignment/>
      <protection/>
    </xf>
    <xf numFmtId="2" fontId="1" fillId="0" borderId="35" xfId="0" applyNumberFormat="1" applyFont="1" applyFill="1" applyBorder="1" applyAlignment="1" applyProtection="1">
      <alignment/>
      <protection/>
    </xf>
    <xf numFmtId="196" fontId="1" fillId="0" borderId="13" xfId="60" applyNumberFormat="1" applyFont="1" applyFill="1" applyBorder="1" applyAlignment="1" applyProtection="1">
      <alignment/>
      <protection/>
    </xf>
    <xf numFmtId="2" fontId="1" fillId="0" borderId="35" xfId="0" applyNumberFormat="1" applyFont="1" applyFill="1" applyBorder="1" applyAlignment="1" applyProtection="1">
      <alignment/>
      <protection/>
    </xf>
    <xf numFmtId="196" fontId="1" fillId="0" borderId="22" xfId="60" applyNumberFormat="1" applyFont="1" applyFill="1" applyBorder="1" applyAlignment="1" applyProtection="1">
      <alignment/>
      <protection/>
    </xf>
    <xf numFmtId="2" fontId="1" fillId="0" borderId="12" xfId="0" applyNumberFormat="1" applyFont="1" applyFill="1" applyBorder="1" applyAlignment="1" applyProtection="1">
      <alignment vertical="center" wrapText="1"/>
      <protection/>
    </xf>
    <xf numFmtId="2" fontId="1" fillId="0" borderId="49" xfId="0" applyNumberFormat="1" applyFont="1" applyFill="1" applyBorder="1" applyAlignment="1" applyProtection="1">
      <alignment/>
      <protection/>
    </xf>
    <xf numFmtId="2" fontId="2" fillId="0" borderId="51" xfId="0" applyNumberFormat="1" applyFont="1" applyFill="1" applyBorder="1" applyAlignment="1" applyProtection="1">
      <alignment/>
      <protection locked="0"/>
    </xf>
    <xf numFmtId="196" fontId="2" fillId="0" borderId="53" xfId="0" applyNumberFormat="1" applyFont="1" applyFill="1" applyBorder="1" applyAlignment="1" applyProtection="1">
      <alignment/>
      <protection/>
    </xf>
    <xf numFmtId="2" fontId="2" fillId="0" borderId="53" xfId="0" applyNumberFormat="1" applyFont="1" applyFill="1" applyBorder="1" applyAlignment="1" applyProtection="1">
      <alignment/>
      <protection locked="0"/>
    </xf>
    <xf numFmtId="2" fontId="1" fillId="0" borderId="53" xfId="0" applyNumberFormat="1" applyFont="1" applyFill="1" applyBorder="1" applyAlignment="1" applyProtection="1">
      <alignment vertical="center" wrapText="1"/>
      <protection/>
    </xf>
    <xf numFmtId="2" fontId="1" fillId="0" borderId="15" xfId="0" applyNumberFormat="1" applyFont="1" applyFill="1" applyBorder="1" applyAlignment="1" applyProtection="1">
      <alignment/>
      <protection/>
    </xf>
    <xf numFmtId="2" fontId="1" fillId="0" borderId="55" xfId="0" applyNumberFormat="1" applyFont="1" applyFill="1" applyBorder="1" applyAlignment="1" applyProtection="1">
      <alignment/>
      <protection/>
    </xf>
    <xf numFmtId="196" fontId="1" fillId="0" borderId="30" xfId="60" applyNumberFormat="1" applyFont="1" applyFill="1" applyBorder="1" applyAlignment="1" applyProtection="1">
      <alignment/>
      <protection/>
    </xf>
    <xf numFmtId="2" fontId="2" fillId="0" borderId="33" xfId="0" applyNumberFormat="1" applyFont="1" applyFill="1" applyBorder="1" applyAlignment="1" applyProtection="1">
      <alignment/>
      <protection/>
    </xf>
    <xf numFmtId="2" fontId="2" fillId="0" borderId="22" xfId="0" applyNumberFormat="1" applyFont="1" applyFill="1" applyBorder="1" applyAlignment="1" applyProtection="1">
      <alignment/>
      <protection/>
    </xf>
    <xf numFmtId="2" fontId="2" fillId="0" borderId="53" xfId="0" applyNumberFormat="1" applyFont="1" applyFill="1" applyBorder="1" applyAlignment="1" applyProtection="1">
      <alignment/>
      <protection/>
    </xf>
    <xf numFmtId="0" fontId="1" fillId="0" borderId="84" xfId="0" applyFont="1" applyFill="1" applyBorder="1" applyAlignment="1">
      <alignment horizontal="center" vertical="top" wrapText="1"/>
    </xf>
    <xf numFmtId="0" fontId="1" fillId="0" borderId="78" xfId="0" applyFont="1" applyFill="1" applyBorder="1" applyAlignment="1">
      <alignment wrapText="1"/>
    </xf>
    <xf numFmtId="218" fontId="1" fillId="0" borderId="68" xfId="0" applyNumberFormat="1" applyFont="1" applyFill="1" applyBorder="1" applyAlignment="1">
      <alignment horizontal="right" vertical="center" wrapText="1"/>
    </xf>
    <xf numFmtId="3" fontId="1" fillId="0" borderId="68" xfId="0" applyNumberFormat="1" applyFont="1" applyFill="1" applyBorder="1" applyAlignment="1">
      <alignment horizontal="right" vertical="center" wrapText="1"/>
    </xf>
    <xf numFmtId="214" fontId="1" fillId="0" borderId="68" xfId="0" applyNumberFormat="1" applyFont="1" applyFill="1" applyBorder="1" applyAlignment="1">
      <alignment horizontal="right" vertical="center" wrapText="1"/>
    </xf>
    <xf numFmtId="0" fontId="1" fillId="0" borderId="69" xfId="0" applyFont="1" applyFill="1" applyBorder="1" applyAlignment="1">
      <alignment horizontal="center" vertical="top" wrapText="1"/>
    </xf>
    <xf numFmtId="0" fontId="1" fillId="0" borderId="65" xfId="0" applyFont="1" applyFill="1" applyBorder="1" applyAlignment="1">
      <alignment wrapText="1"/>
    </xf>
    <xf numFmtId="218" fontId="1" fillId="0" borderId="69" xfId="0" applyNumberFormat="1" applyFont="1" applyFill="1" applyBorder="1" applyAlignment="1">
      <alignment horizontal="right" vertical="center" wrapText="1"/>
    </xf>
    <xf numFmtId="3" fontId="1" fillId="0" borderId="69" xfId="0" applyNumberFormat="1" applyFont="1" applyFill="1" applyBorder="1" applyAlignment="1">
      <alignment horizontal="right" vertical="center" wrapText="1"/>
    </xf>
    <xf numFmtId="0" fontId="1" fillId="0" borderId="70" xfId="0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wrapText="1"/>
    </xf>
    <xf numFmtId="218" fontId="1" fillId="0" borderId="85" xfId="0" applyNumberFormat="1" applyFont="1" applyFill="1" applyBorder="1" applyAlignment="1">
      <alignment horizontal="right" vertical="center" wrapText="1"/>
    </xf>
    <xf numFmtId="3" fontId="1" fillId="0" borderId="85" xfId="0" applyNumberFormat="1" applyFont="1" applyFill="1" applyBorder="1" applyAlignment="1">
      <alignment horizontal="right" vertical="center" wrapText="1"/>
    </xf>
    <xf numFmtId="214" fontId="2" fillId="0" borderId="46" xfId="0" applyNumberFormat="1" applyFont="1" applyFill="1" applyBorder="1" applyAlignment="1">
      <alignment wrapText="1"/>
    </xf>
    <xf numFmtId="0" fontId="1" fillId="0" borderId="84" xfId="0" applyFont="1" applyFill="1" applyBorder="1" applyAlignment="1">
      <alignment wrapText="1"/>
    </xf>
    <xf numFmtId="4" fontId="1" fillId="0" borderId="84" xfId="0" applyNumberFormat="1" applyFont="1" applyFill="1" applyBorder="1" applyAlignment="1">
      <alignment wrapText="1"/>
    </xf>
    <xf numFmtId="3" fontId="1" fillId="0" borderId="84" xfId="0" applyNumberFormat="1" applyFont="1" applyFill="1" applyBorder="1" applyAlignment="1">
      <alignment wrapText="1"/>
    </xf>
    <xf numFmtId="214" fontId="1" fillId="0" borderId="84" xfId="0" applyNumberFormat="1" applyFont="1" applyFill="1" applyBorder="1" applyAlignment="1">
      <alignment horizontal="right" vertical="center" wrapText="1"/>
    </xf>
    <xf numFmtId="4" fontId="1" fillId="0" borderId="69" xfId="0" applyNumberFormat="1" applyFont="1" applyFill="1" applyBorder="1" applyAlignment="1">
      <alignment wrapText="1"/>
    </xf>
    <xf numFmtId="3" fontId="1" fillId="0" borderId="69" xfId="0" applyNumberFormat="1" applyFont="1" applyFill="1" applyBorder="1" applyAlignment="1">
      <alignment wrapText="1"/>
    </xf>
    <xf numFmtId="3" fontId="1" fillId="0" borderId="68" xfId="0" applyNumberFormat="1" applyFont="1" applyFill="1" applyBorder="1" applyAlignment="1">
      <alignment wrapText="1"/>
    </xf>
    <xf numFmtId="0" fontId="1" fillId="0" borderId="85" xfId="0" applyFont="1" applyFill="1" applyBorder="1" applyAlignment="1">
      <alignment wrapText="1"/>
    </xf>
    <xf numFmtId="4" fontId="1" fillId="0" borderId="85" xfId="0" applyNumberFormat="1" applyFont="1" applyFill="1" applyBorder="1" applyAlignment="1">
      <alignment wrapText="1"/>
    </xf>
    <xf numFmtId="3" fontId="1" fillId="0" borderId="85" xfId="0" applyNumberFormat="1" applyFont="1" applyFill="1" applyBorder="1" applyAlignment="1">
      <alignment wrapText="1"/>
    </xf>
    <xf numFmtId="3" fontId="1" fillId="0" borderId="54" xfId="0" applyNumberFormat="1" applyFont="1" applyFill="1" applyBorder="1" applyAlignment="1">
      <alignment wrapText="1"/>
    </xf>
    <xf numFmtId="214" fontId="1" fillId="0" borderId="5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wrapText="1"/>
    </xf>
    <xf numFmtId="0" fontId="31" fillId="0" borderId="0" xfId="0" applyFont="1" applyFill="1" applyAlignment="1">
      <alignment horizontal="justify" wrapText="1"/>
    </xf>
    <xf numFmtId="0" fontId="1" fillId="0" borderId="68" xfId="0" applyFont="1" applyFill="1" applyBorder="1" applyAlignment="1">
      <alignment horizontal="center" vertical="top" wrapText="1"/>
    </xf>
    <xf numFmtId="4" fontId="1" fillId="0" borderId="59" xfId="0" applyNumberFormat="1" applyFont="1" applyFill="1" applyBorder="1" applyAlignment="1">
      <alignment horizontal="right" vertical="center" wrapText="1"/>
    </xf>
    <xf numFmtId="4" fontId="1" fillId="0" borderId="59" xfId="0" applyNumberFormat="1" applyFont="1" applyFill="1" applyBorder="1" applyAlignment="1">
      <alignment wrapText="1"/>
    </xf>
    <xf numFmtId="214" fontId="1" fillId="0" borderId="84" xfId="0" applyNumberFormat="1" applyFont="1" applyFill="1" applyBorder="1" applyAlignment="1">
      <alignment wrapText="1"/>
    </xf>
    <xf numFmtId="214" fontId="1" fillId="0" borderId="69" xfId="0" applyNumberFormat="1" applyFont="1" applyFill="1" applyBorder="1" applyAlignment="1">
      <alignment horizontal="right" vertical="center" wrapText="1"/>
    </xf>
    <xf numFmtId="4" fontId="1" fillId="0" borderId="60" xfId="0" applyNumberFormat="1" applyFont="1" applyFill="1" applyBorder="1" applyAlignment="1">
      <alignment wrapText="1"/>
    </xf>
    <xf numFmtId="214" fontId="1" fillId="0" borderId="68" xfId="0" applyNumberFormat="1" applyFont="1" applyFill="1" applyBorder="1" applyAlignment="1">
      <alignment wrapText="1"/>
    </xf>
    <xf numFmtId="214" fontId="1" fillId="0" borderId="85" xfId="0" applyNumberFormat="1" applyFont="1" applyFill="1" applyBorder="1" applyAlignment="1">
      <alignment horizontal="right" vertical="center" wrapText="1"/>
    </xf>
    <xf numFmtId="4" fontId="1" fillId="0" borderId="4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wrapText="1"/>
    </xf>
    <xf numFmtId="214" fontId="1" fillId="0" borderId="58" xfId="0" applyNumberFormat="1" applyFont="1" applyFill="1" applyBorder="1" applyAlignment="1">
      <alignment wrapText="1"/>
    </xf>
    <xf numFmtId="4" fontId="1" fillId="0" borderId="84" xfId="0" applyNumberFormat="1" applyFont="1" applyFill="1" applyBorder="1" applyAlignment="1">
      <alignment horizontal="right" vertical="center" wrapText="1"/>
    </xf>
    <xf numFmtId="214" fontId="1" fillId="0" borderId="69" xfId="0" applyNumberFormat="1" applyFont="1" applyFill="1" applyBorder="1" applyAlignment="1">
      <alignment wrapText="1"/>
    </xf>
    <xf numFmtId="4" fontId="1" fillId="0" borderId="68" xfId="0" applyNumberFormat="1" applyFont="1" applyFill="1" applyBorder="1" applyAlignment="1">
      <alignment horizontal="right" vertical="center" wrapText="1"/>
    </xf>
    <xf numFmtId="214" fontId="1" fillId="0" borderId="85" xfId="0" applyNumberFormat="1" applyFont="1" applyFill="1" applyBorder="1" applyAlignment="1">
      <alignment wrapText="1"/>
    </xf>
    <xf numFmtId="4" fontId="1" fillId="0" borderId="54" xfId="0" applyNumberFormat="1" applyFont="1" applyFill="1" applyBorder="1" applyAlignment="1">
      <alignment horizontal="right" vertical="center" wrapText="1"/>
    </xf>
    <xf numFmtId="214" fontId="1" fillId="0" borderId="54" xfId="0" applyNumberFormat="1" applyFont="1" applyFill="1" applyBorder="1" applyAlignment="1">
      <alignment wrapText="1"/>
    </xf>
    <xf numFmtId="0" fontId="1" fillId="0" borderId="58" xfId="0" applyFont="1" applyFill="1" applyBorder="1" applyAlignment="1">
      <alignment horizontal="center" vertical="top" wrapText="1"/>
    </xf>
    <xf numFmtId="0" fontId="1" fillId="0" borderId="70" xfId="0" applyFont="1" applyFill="1" applyBorder="1" applyAlignment="1">
      <alignment wrapText="1"/>
    </xf>
    <xf numFmtId="214" fontId="1" fillId="0" borderId="70" xfId="0" applyNumberFormat="1" applyFont="1" applyFill="1" applyBorder="1" applyAlignment="1">
      <alignment wrapText="1"/>
    </xf>
    <xf numFmtId="3" fontId="1" fillId="0" borderId="70" xfId="0" applyNumberFormat="1" applyFont="1" applyFill="1" applyBorder="1" applyAlignment="1">
      <alignment wrapText="1"/>
    </xf>
    <xf numFmtId="4" fontId="1" fillId="0" borderId="70" xfId="0" applyNumberFormat="1" applyFont="1" applyFill="1" applyBorder="1" applyAlignment="1">
      <alignment wrapText="1"/>
    </xf>
    <xf numFmtId="0" fontId="1" fillId="0" borderId="46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wrapText="1"/>
    </xf>
    <xf numFmtId="214" fontId="1" fillId="0" borderId="46" xfId="0" applyNumberFormat="1" applyFont="1" applyFill="1" applyBorder="1" applyAlignment="1">
      <alignment wrapText="1"/>
    </xf>
    <xf numFmtId="3" fontId="1" fillId="0" borderId="46" xfId="0" applyNumberFormat="1" applyFont="1" applyFill="1" applyBorder="1" applyAlignment="1">
      <alignment wrapText="1"/>
    </xf>
    <xf numFmtId="4" fontId="1" fillId="0" borderId="46" xfId="0" applyNumberFormat="1" applyFont="1" applyFill="1" applyBorder="1" applyAlignment="1">
      <alignment wrapText="1"/>
    </xf>
    <xf numFmtId="214" fontId="2" fillId="0" borderId="45" xfId="0" applyNumberFormat="1" applyFont="1" applyFill="1" applyBorder="1" applyAlignment="1">
      <alignment wrapText="1"/>
    </xf>
    <xf numFmtId="0" fontId="1" fillId="0" borderId="85" xfId="0" applyFont="1" applyFill="1" applyBorder="1" applyAlignment="1">
      <alignment horizontal="center" vertical="top" wrapText="1"/>
    </xf>
    <xf numFmtId="214" fontId="2" fillId="0" borderId="46" xfId="0" applyNumberFormat="1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justify" vertical="center" wrapText="1"/>
    </xf>
    <xf numFmtId="214" fontId="2" fillId="0" borderId="52" xfId="0" applyNumberFormat="1" applyFont="1" applyFill="1" applyBorder="1" applyAlignment="1">
      <alignment horizontal="center" vertical="center" wrapText="1"/>
    </xf>
    <xf numFmtId="214" fontId="2" fillId="0" borderId="56" xfId="0" applyNumberFormat="1" applyFont="1" applyFill="1" applyBorder="1" applyAlignment="1">
      <alignment horizontal="center" vertical="center" wrapText="1"/>
    </xf>
    <xf numFmtId="214" fontId="2" fillId="0" borderId="64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14" fontId="1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justify" vertical="center" wrapText="1"/>
    </xf>
    <xf numFmtId="0" fontId="1" fillId="0" borderId="44" xfId="0" applyFont="1" applyBorder="1" applyAlignment="1">
      <alignment horizontal="justify" vertical="center" wrapText="1"/>
    </xf>
    <xf numFmtId="0" fontId="39" fillId="0" borderId="0" xfId="42" applyFont="1" applyAlignment="1" applyProtection="1">
      <alignment horizontal="justify" vertical="center" wrapText="1"/>
      <protection/>
    </xf>
    <xf numFmtId="0" fontId="39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38" fillId="0" borderId="44" xfId="42" applyFont="1" applyBorder="1" applyAlignment="1" applyProtection="1">
      <alignment horizontal="justify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39" fillId="0" borderId="13" xfId="42" applyFont="1" applyBorder="1" applyAlignment="1" applyProtection="1">
      <alignment horizontal="center" vertical="center" wrapText="1"/>
      <protection/>
    </xf>
    <xf numFmtId="0" fontId="37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37" fillId="0" borderId="0" xfId="0" applyFont="1" applyFill="1" applyAlignment="1" applyProtection="1">
      <alignment horizontal="justify" vertical="center" wrapText="1"/>
      <protection/>
    </xf>
    <xf numFmtId="0" fontId="1" fillId="0" borderId="0" xfId="0" applyFont="1" applyFill="1" applyAlignment="1" applyProtection="1">
      <alignment horizontal="justify" vertical="center" wrapText="1"/>
      <protection/>
    </xf>
    <xf numFmtId="0" fontId="38" fillId="0" borderId="0" xfId="42" applyFont="1" applyAlignment="1" applyProtection="1">
      <alignment horizontal="justify" vertical="center" wrapText="1"/>
      <protection/>
    </xf>
    <xf numFmtId="0" fontId="36" fillId="0" borderId="0" xfId="0" applyFont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4" fillId="0" borderId="0" xfId="42" applyFont="1" applyAlignment="1" applyProtection="1">
      <alignment horizontal="left" vertical="center" wrapText="1"/>
      <protection/>
    </xf>
    <xf numFmtId="0" fontId="1" fillId="0" borderId="0" xfId="0" applyFont="1" applyAlignment="1">
      <alignment horizontal="left" vertical="center" wrapText="1"/>
    </xf>
    <xf numFmtId="0" fontId="37" fillId="25" borderId="13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39" fillId="25" borderId="13" xfId="42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192" fontId="10" fillId="0" borderId="0" xfId="0" applyNumberFormat="1" applyFont="1" applyFill="1" applyAlignment="1">
      <alignment horizontal="center" vertical="center"/>
    </xf>
    <xf numFmtId="214" fontId="10" fillId="0" borderId="0" xfId="0" applyNumberFormat="1" applyFont="1" applyFill="1" applyAlignment="1">
      <alignment horizontal="justify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92" fontId="10" fillId="0" borderId="0" xfId="0" applyNumberFormat="1" applyFont="1" applyFill="1" applyAlignment="1">
      <alignment horizontal="justify" vertical="center" wrapText="1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justify" vertical="justify" wrapText="1"/>
    </xf>
    <xf numFmtId="0" fontId="1" fillId="0" borderId="0" xfId="0" applyFont="1" applyFill="1" applyAlignment="1">
      <alignment horizontal="justify" vertical="justify" wrapText="1"/>
    </xf>
    <xf numFmtId="0" fontId="37" fillId="0" borderId="0" xfId="0" applyFont="1" applyFill="1" applyAlignment="1">
      <alignment/>
    </xf>
    <xf numFmtId="0" fontId="38" fillId="0" borderId="0" xfId="42" applyFont="1" applyFill="1" applyAlignment="1" applyProtection="1">
      <alignment horizontal="center" vertical="center" wrapText="1"/>
      <protection/>
    </xf>
    <xf numFmtId="2" fontId="10" fillId="0" borderId="0" xfId="0" applyNumberFormat="1" applyFont="1" applyFill="1" applyAlignment="1">
      <alignment horizontal="center" vertical="center" wrapText="1"/>
    </xf>
    <xf numFmtId="0" fontId="36" fillId="0" borderId="44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/>
    </xf>
    <xf numFmtId="192" fontId="2" fillId="0" borderId="13" xfId="0" applyNumberFormat="1" applyFont="1" applyFill="1" applyBorder="1" applyAlignment="1">
      <alignment horizontal="center" vertical="center" wrapText="1"/>
    </xf>
    <xf numFmtId="192" fontId="1" fillId="0" borderId="13" xfId="0" applyNumberFormat="1" applyFont="1" applyFill="1" applyBorder="1" applyAlignment="1">
      <alignment horizontal="center" vertical="center" wrapText="1"/>
    </xf>
    <xf numFmtId="192" fontId="2" fillId="0" borderId="13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justify" wrapText="1"/>
    </xf>
    <xf numFmtId="192" fontId="1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justify" vertical="center" wrapText="1"/>
    </xf>
    <xf numFmtId="192" fontId="1" fillId="0" borderId="13" xfId="0" applyNumberFormat="1" applyFont="1" applyFill="1" applyBorder="1" applyAlignment="1">
      <alignment horizontal="center" vertical="center" wrapText="1"/>
    </xf>
    <xf numFmtId="192" fontId="37" fillId="0" borderId="0" xfId="0" applyNumberFormat="1" applyFont="1" applyFill="1" applyAlignment="1">
      <alignment horizontal="justify" vertical="center" wrapText="1"/>
    </xf>
    <xf numFmtId="192" fontId="2" fillId="0" borderId="13" xfId="0" applyNumberFormat="1" applyFont="1" applyFill="1" applyBorder="1" applyAlignment="1">
      <alignment horizontal="center" vertical="center"/>
    </xf>
    <xf numFmtId="192" fontId="1" fillId="0" borderId="13" xfId="0" applyNumberFormat="1" applyFont="1" applyFill="1" applyBorder="1" applyAlignment="1">
      <alignment horizontal="center" vertical="center"/>
    </xf>
    <xf numFmtId="192" fontId="2" fillId="0" borderId="13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214" fontId="2" fillId="0" borderId="53" xfId="0" applyNumberFormat="1" applyFont="1" applyFill="1" applyBorder="1" applyAlignment="1">
      <alignment horizontal="center" vertical="center" wrapText="1"/>
    </xf>
    <xf numFmtId="214" fontId="2" fillId="0" borderId="24" xfId="0" applyNumberFormat="1" applyFont="1" applyFill="1" applyBorder="1" applyAlignment="1">
      <alignment horizontal="center" vertical="center" wrapText="1"/>
    </xf>
    <xf numFmtId="214" fontId="2" fillId="0" borderId="23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justify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14" fontId="37" fillId="0" borderId="0" xfId="0" applyNumberFormat="1" applyFont="1" applyFill="1" applyAlignment="1">
      <alignment horizontal="justify" vertical="center" wrapText="1"/>
    </xf>
    <xf numFmtId="214" fontId="10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>
      <alignment horizontal="justify" vertical="center" wrapText="1"/>
    </xf>
    <xf numFmtId="0" fontId="36" fillId="0" borderId="0" xfId="0" applyFont="1" applyFill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vertical="center" wrapText="1"/>
    </xf>
    <xf numFmtId="0" fontId="10" fillId="0" borderId="57" xfId="0" applyFont="1" applyFill="1" applyBorder="1" applyAlignment="1">
      <alignment horizontal="justify" vertical="center" wrapText="1"/>
    </xf>
    <xf numFmtId="0" fontId="1" fillId="0" borderId="57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horizontal="center" vertical="top"/>
    </xf>
    <xf numFmtId="214" fontId="10" fillId="0" borderId="0" xfId="0" applyNumberFormat="1" applyFont="1" applyFill="1" applyAlignment="1">
      <alignment horizontal="right" vertical="center" wrapText="1"/>
    </xf>
    <xf numFmtId="214" fontId="37" fillId="0" borderId="0" xfId="0" applyNumberFormat="1" applyFont="1" applyFill="1" applyAlignment="1">
      <alignment horizontal="right" vertical="center" wrapText="1"/>
    </xf>
    <xf numFmtId="0" fontId="45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vertical="center" wrapText="1"/>
    </xf>
    <xf numFmtId="0" fontId="37" fillId="0" borderId="0" xfId="0" applyFont="1" applyFill="1" applyAlignment="1">
      <alignment horizontal="justify"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justify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214" fontId="2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214" fontId="2" fillId="0" borderId="13" xfId="0" applyNumberFormat="1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36" fillId="25" borderId="0" xfId="0" applyFont="1" applyFill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14" fontId="2" fillId="0" borderId="74" xfId="0" applyNumberFormat="1" applyFont="1" applyFill="1" applyBorder="1" applyAlignment="1">
      <alignment horizontal="center" vertical="center" wrapText="1"/>
    </xf>
    <xf numFmtId="214" fontId="2" fillId="0" borderId="32" xfId="0" applyNumberFormat="1" applyFont="1" applyFill="1" applyBorder="1" applyAlignment="1">
      <alignment horizontal="center" vertical="center" wrapText="1"/>
    </xf>
    <xf numFmtId="214" fontId="2" fillId="0" borderId="32" xfId="0" applyNumberFormat="1" applyFont="1" applyFill="1" applyBorder="1" applyAlignment="1">
      <alignment horizontal="center" vertical="center" wrapText="1"/>
    </xf>
    <xf numFmtId="214" fontId="2" fillId="0" borderId="86" xfId="0" applyNumberFormat="1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44" xfId="0" applyNumberFormat="1" applyFont="1" applyFill="1" applyBorder="1" applyAlignment="1" applyProtection="1">
      <alignment horizontal="fill" vertical="top" wrapText="1"/>
      <protection/>
    </xf>
    <xf numFmtId="0" fontId="2" fillId="0" borderId="0" xfId="0" applyFont="1" applyAlignment="1">
      <alignment horizontal="center"/>
    </xf>
    <xf numFmtId="0" fontId="2" fillId="0" borderId="57" xfId="0" applyFont="1" applyFill="1" applyBorder="1" applyAlignment="1">
      <alignment horizontal="center" vertical="top" wrapText="1"/>
    </xf>
    <xf numFmtId="0" fontId="2" fillId="0" borderId="57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1" fillId="0" borderId="46" xfId="0" applyNumberFormat="1" applyFont="1" applyFill="1" applyBorder="1" applyAlignment="1" applyProtection="1">
      <alignment horizontal="left" vertical="top" wrapText="1"/>
      <protection/>
    </xf>
    <xf numFmtId="0" fontId="31" fillId="0" borderId="58" xfId="0" applyNumberFormat="1" applyFont="1" applyFill="1" applyBorder="1" applyAlignment="1" applyProtection="1">
      <alignment horizontal="left" vertical="top" wrapText="1"/>
      <protection/>
    </xf>
    <xf numFmtId="0" fontId="2" fillId="0" borderId="44" xfId="0" applyFont="1" applyFill="1" applyBorder="1" applyAlignment="1" applyProtection="1">
      <alignment horizontal="center"/>
      <protection locked="0"/>
    </xf>
    <xf numFmtId="0" fontId="2" fillId="0" borderId="44" xfId="0" applyFont="1" applyFill="1" applyBorder="1" applyAlignment="1" applyProtection="1">
      <alignment horizontal="center" vertical="top"/>
      <protection locked="0"/>
    </xf>
    <xf numFmtId="0" fontId="30" fillId="0" borderId="44" xfId="0" applyNumberFormat="1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left" wrapText="1"/>
    </xf>
    <xf numFmtId="49" fontId="2" fillId="0" borderId="62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34" xfId="0" applyNumberFormat="1" applyFont="1" applyFill="1" applyBorder="1" applyAlignment="1" applyProtection="1">
      <alignment horizontal="center" vertical="center"/>
      <protection/>
    </xf>
    <xf numFmtId="49" fontId="2" fillId="0" borderId="87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44" xfId="0" applyNumberFormat="1" applyFont="1" applyFill="1" applyBorder="1" applyAlignment="1">
      <alignment horizontal="center" vertical="top"/>
    </xf>
    <xf numFmtId="0" fontId="2" fillId="0" borderId="44" xfId="0" applyNumberFormat="1" applyFont="1" applyFill="1" applyBorder="1" applyAlignment="1">
      <alignment horizontal="center"/>
    </xf>
    <xf numFmtId="0" fontId="2" fillId="0" borderId="44" xfId="0" applyNumberFormat="1" applyFont="1" applyFill="1" applyBorder="1" applyAlignment="1">
      <alignment horizontal="center" vertical="top" wrapText="1"/>
    </xf>
    <xf numFmtId="0" fontId="2" fillId="0" borderId="87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31" fillId="0" borderId="70" xfId="0" applyNumberFormat="1" applyFont="1" applyFill="1" applyBorder="1" applyAlignment="1" applyProtection="1">
      <alignment horizontal="left" wrapText="1"/>
      <protection/>
    </xf>
    <xf numFmtId="0" fontId="31" fillId="0" borderId="58" xfId="0" applyNumberFormat="1" applyFont="1" applyFill="1" applyBorder="1" applyAlignment="1" applyProtection="1">
      <alignment horizontal="left" wrapText="1"/>
      <protection/>
    </xf>
    <xf numFmtId="0" fontId="2" fillId="0" borderId="44" xfId="0" applyFont="1" applyFill="1" applyBorder="1" applyAlignment="1">
      <alignment horizontal="center" vertical="top"/>
    </xf>
    <xf numFmtId="0" fontId="2" fillId="0" borderId="44" xfId="0" applyFont="1" applyFill="1" applyBorder="1" applyAlignment="1">
      <alignment horizontal="center"/>
    </xf>
    <xf numFmtId="0" fontId="30" fillId="0" borderId="44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0" borderId="87" xfId="0" applyNumberFormat="1" applyFont="1" applyFill="1" applyBorder="1" applyAlignment="1" applyProtection="1">
      <alignment horizontal="center" wrapText="1"/>
      <protection/>
    </xf>
    <xf numFmtId="0" fontId="2" fillId="0" borderId="19" xfId="0" applyNumberFormat="1" applyFont="1" applyFill="1" applyBorder="1" applyAlignment="1" applyProtection="1">
      <alignment horizontal="center" wrapText="1"/>
      <protection/>
    </xf>
    <xf numFmtId="0" fontId="2" fillId="0" borderId="20" xfId="0" applyNumberFormat="1" applyFont="1" applyFill="1" applyBorder="1" applyAlignment="1" applyProtection="1">
      <alignment horizontal="center" wrapText="1"/>
      <protection/>
    </xf>
    <xf numFmtId="0" fontId="51" fillId="0" borderId="0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44" xfId="0" applyNumberFormat="1" applyFont="1" applyFill="1" applyBorder="1" applyAlignment="1" applyProtection="1">
      <alignment horizontal="center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44" xfId="0" applyFont="1" applyFill="1" applyBorder="1" applyAlignment="1" applyProtection="1">
      <alignment horizontal="justify" vertical="top" wrapText="1"/>
      <protection/>
    </xf>
    <xf numFmtId="0" fontId="2" fillId="0" borderId="57" xfId="0" applyFont="1" applyFill="1" applyBorder="1" applyAlignment="1" applyProtection="1">
      <alignment horizontal="center"/>
      <protection/>
    </xf>
    <xf numFmtId="0" fontId="2" fillId="0" borderId="57" xfId="0" applyFont="1" applyFill="1" applyBorder="1" applyAlignment="1" applyProtection="1">
      <alignment horizontal="center" vertical="top" wrapText="1"/>
      <protection/>
    </xf>
    <xf numFmtId="49" fontId="2" fillId="0" borderId="79" xfId="0" applyNumberFormat="1" applyFont="1" applyFill="1" applyBorder="1" applyAlignment="1" applyProtection="1">
      <alignment horizontal="center" vertical="center"/>
      <protection/>
    </xf>
    <xf numFmtId="49" fontId="2" fillId="0" borderId="88" xfId="0" applyNumberFormat="1" applyFont="1" applyFill="1" applyBorder="1" applyAlignment="1" applyProtection="1">
      <alignment horizontal="center" vertical="center"/>
      <protection/>
    </xf>
    <xf numFmtId="49" fontId="2" fillId="0" borderId="8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31" fillId="0" borderId="46" xfId="0" applyNumberFormat="1" applyFont="1" applyFill="1" applyBorder="1" applyAlignment="1" applyProtection="1">
      <alignment horizontal="left"/>
      <protection/>
    </xf>
    <xf numFmtId="49" fontId="31" fillId="0" borderId="58" xfId="0" applyNumberFormat="1" applyFont="1" applyFill="1" applyBorder="1" applyAlignment="1" applyProtection="1">
      <alignment horizontal="left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49" fontId="2" fillId="0" borderId="55" xfId="0" applyNumberFormat="1" applyFont="1" applyFill="1" applyBorder="1" applyAlignment="1" applyProtection="1">
      <alignment horizontal="center"/>
      <protection/>
    </xf>
    <xf numFmtId="49" fontId="2" fillId="0" borderId="87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2" fillId="0" borderId="44" xfId="0" applyFont="1" applyFill="1" applyBorder="1" applyAlignment="1" applyProtection="1">
      <alignment horizontal="center" vertical="top" wrapText="1"/>
      <protection/>
    </xf>
    <xf numFmtId="0" fontId="2" fillId="0" borderId="44" xfId="0" applyFont="1" applyFill="1" applyBorder="1" applyAlignment="1" applyProtection="1">
      <alignment horizontal="center" vertical="top"/>
      <protection/>
    </xf>
    <xf numFmtId="49" fontId="2" fillId="0" borderId="50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center" wrapText="1"/>
    </xf>
    <xf numFmtId="49" fontId="2" fillId="0" borderId="33" xfId="0" applyNumberFormat="1" applyFont="1" applyFill="1" applyBorder="1" applyAlignment="1">
      <alignment horizontal="center" wrapText="1"/>
    </xf>
    <xf numFmtId="49" fontId="2" fillId="0" borderId="34" xfId="0" applyNumberFormat="1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87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69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center" vertical="center"/>
      <protection/>
    </xf>
    <xf numFmtId="49" fontId="2" fillId="0" borderId="31" xfId="0" applyNumberFormat="1" applyFont="1" applyFill="1" applyBorder="1" applyAlignment="1" applyProtection="1">
      <alignment horizontal="center" vertical="center"/>
      <protection/>
    </xf>
    <xf numFmtId="49" fontId="2" fillId="0" borderId="71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72" xfId="0" applyNumberFormat="1" applyFont="1" applyFill="1" applyBorder="1" applyAlignment="1" applyProtection="1">
      <alignment horizontal="center" vertical="center" wrapText="1"/>
      <protection/>
    </xf>
    <xf numFmtId="49" fontId="2" fillId="0" borderId="51" xfId="0" applyNumberFormat="1" applyFont="1" applyFill="1" applyBorder="1" applyAlignment="1">
      <alignment horizontal="center" wrapText="1"/>
    </xf>
    <xf numFmtId="49" fontId="2" fillId="0" borderId="43" xfId="0" applyNumberFormat="1" applyFont="1" applyFill="1" applyBorder="1" applyAlignment="1">
      <alignment horizontal="center" wrapText="1"/>
    </xf>
    <xf numFmtId="1" fontId="2" fillId="0" borderId="39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1" fontId="2" fillId="0" borderId="30" xfId="0" applyNumberFormat="1" applyFont="1" applyFill="1" applyBorder="1" applyAlignment="1">
      <alignment horizontal="center" vertical="center" wrapText="1"/>
    </xf>
    <xf numFmtId="1" fontId="2" fillId="0" borderId="63" xfId="0" applyNumberFormat="1" applyFont="1" applyFill="1" applyBorder="1" applyAlignment="1">
      <alignment horizontal="center" vertical="center" wrapText="1"/>
    </xf>
    <xf numFmtId="1" fontId="2" fillId="0" borderId="57" xfId="0" applyNumberFormat="1" applyFont="1" applyFill="1" applyBorder="1" applyAlignment="1">
      <alignment horizontal="center" vertical="center" wrapText="1"/>
    </xf>
    <xf numFmtId="0" fontId="31" fillId="0" borderId="70" xfId="0" applyNumberFormat="1" applyFont="1" applyFill="1" applyBorder="1" applyAlignment="1" applyProtection="1">
      <alignment wrapText="1"/>
      <protection/>
    </xf>
    <xf numFmtId="0" fontId="31" fillId="0" borderId="58" xfId="0" applyNumberFormat="1" applyFont="1" applyFill="1" applyBorder="1" applyAlignment="1" applyProtection="1">
      <alignment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33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top" wrapText="1"/>
    </xf>
    <xf numFmtId="49" fontId="51" fillId="0" borderId="0" xfId="0" applyNumberFormat="1" applyFont="1" applyFill="1" applyAlignment="1">
      <alignment/>
    </xf>
    <xf numFmtId="49" fontId="30" fillId="0" borderId="0" xfId="0" applyNumberFormat="1" applyFont="1" applyFill="1" applyAlignment="1">
      <alignment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1" fontId="2" fillId="0" borderId="52" xfId="0" applyNumberFormat="1" applyFont="1" applyFill="1" applyBorder="1" applyAlignment="1">
      <alignment horizontal="center" vertical="center" wrapText="1"/>
    </xf>
    <xf numFmtId="1" fontId="2" fillId="0" borderId="65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left" vertical="center" wrapText="1"/>
    </xf>
    <xf numFmtId="0" fontId="31" fillId="0" borderId="24" xfId="0" applyNumberFormat="1" applyFont="1" applyFill="1" applyBorder="1" applyAlignment="1">
      <alignment horizontal="left" vertical="center" wrapText="1"/>
    </xf>
    <xf numFmtId="0" fontId="31" fillId="0" borderId="26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72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 applyProtection="1">
      <alignment horizontal="center" vertical="center"/>
      <protection/>
    </xf>
    <xf numFmtId="49" fontId="2" fillId="0" borderId="31" xfId="0" applyNumberFormat="1" applyFont="1" applyFill="1" applyBorder="1" applyAlignment="1" applyProtection="1">
      <alignment horizontal="center" vertical="center"/>
      <protection/>
    </xf>
    <xf numFmtId="49" fontId="2" fillId="0" borderId="71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72" xfId="0" applyNumberFormat="1" applyFont="1" applyFill="1" applyBorder="1" applyAlignment="1" applyProtection="1">
      <alignment horizontal="center" vertical="center"/>
      <protection/>
    </xf>
    <xf numFmtId="49" fontId="2" fillId="0" borderId="84" xfId="0" applyNumberFormat="1" applyFont="1" applyFill="1" applyBorder="1" applyAlignment="1" applyProtection="1">
      <alignment horizontal="center" vertical="center"/>
      <protection/>
    </xf>
    <xf numFmtId="49" fontId="2" fillId="0" borderId="34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60" xfId="0" applyNumberFormat="1" applyFont="1" applyFill="1" applyBorder="1" applyAlignment="1">
      <alignment horizontal="center" vertical="center" wrapText="1"/>
    </xf>
    <xf numFmtId="1" fontId="2" fillId="0" borderId="64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1" fontId="2" fillId="0" borderId="5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0" fontId="31" fillId="0" borderId="11" xfId="0" applyFont="1" applyFill="1" applyBorder="1" applyAlignment="1" applyProtection="1">
      <alignment horizontal="left" wrapText="1"/>
      <protection/>
    </xf>
    <xf numFmtId="0" fontId="31" fillId="0" borderId="24" xfId="0" applyFont="1" applyFill="1" applyBorder="1" applyAlignment="1" applyProtection="1">
      <alignment horizontal="left" wrapText="1"/>
      <protection/>
    </xf>
    <xf numFmtId="0" fontId="31" fillId="0" borderId="26" xfId="0" applyFont="1" applyFill="1" applyBorder="1" applyAlignment="1" applyProtection="1">
      <alignment horizontal="left" wrapText="1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49" fontId="2" fillId="0" borderId="89" xfId="0" applyNumberFormat="1" applyFont="1" applyFill="1" applyBorder="1" applyAlignment="1" applyProtection="1">
      <alignment horizontal="center" vertical="center"/>
      <protection/>
    </xf>
    <xf numFmtId="1" fontId="2" fillId="0" borderId="52" xfId="0" applyNumberFormat="1" applyFont="1" applyFill="1" applyBorder="1" applyAlignment="1" applyProtection="1">
      <alignment horizontal="center" vertical="center"/>
      <protection/>
    </xf>
    <xf numFmtId="1" fontId="2" fillId="0" borderId="64" xfId="0" applyNumberFormat="1" applyFont="1" applyFill="1" applyBorder="1" applyAlignment="1" applyProtection="1">
      <alignment horizontal="center" vertical="center"/>
      <protection/>
    </xf>
    <xf numFmtId="1" fontId="2" fillId="0" borderId="57" xfId="0" applyNumberFormat="1" applyFont="1" applyFill="1" applyBorder="1" applyAlignment="1" applyProtection="1">
      <alignment horizontal="center" vertical="center"/>
      <protection/>
    </xf>
    <xf numFmtId="1" fontId="2" fillId="0" borderId="63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72" xfId="0" applyNumberFormat="1" applyFont="1" applyFill="1" applyBorder="1" applyAlignment="1" applyProtection="1">
      <alignment horizontal="center" vertical="center"/>
      <protection/>
    </xf>
    <xf numFmtId="0" fontId="2" fillId="0" borderId="57" xfId="0" applyFont="1" applyBorder="1" applyAlignment="1">
      <alignment horizontal="center" vertical="center"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0" fontId="1" fillId="0" borderId="82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54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2" fillId="0" borderId="89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54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1" fontId="2" fillId="0" borderId="38" xfId="0" applyNumberFormat="1" applyFont="1" applyFill="1" applyBorder="1" applyAlignment="1" applyProtection="1">
      <alignment horizontal="center" vertical="center"/>
      <protection/>
    </xf>
    <xf numFmtId="1" fontId="2" fillId="0" borderId="40" xfId="0" applyNumberFormat="1" applyFont="1" applyFill="1" applyBorder="1" applyAlignment="1" applyProtection="1">
      <alignment horizontal="center" vertical="center"/>
      <protection/>
    </xf>
    <xf numFmtId="1" fontId="2" fillId="0" borderId="40" xfId="0" applyNumberFormat="1" applyFont="1" applyFill="1" applyBorder="1" applyAlignment="1" applyProtection="1">
      <alignment horizontal="center" vertical="center"/>
      <protection/>
    </xf>
    <xf numFmtId="1" fontId="2" fillId="0" borderId="42" xfId="0" applyNumberFormat="1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1" fontId="2" fillId="0" borderId="42" xfId="0" applyNumberFormat="1" applyFont="1" applyFill="1" applyBorder="1" applyAlignment="1" applyProtection="1">
      <alignment horizontal="center" vertical="center"/>
      <protection/>
    </xf>
    <xf numFmtId="1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87" xfId="0" applyFont="1" applyFill="1" applyBorder="1" applyAlignment="1">
      <alignment wrapText="1"/>
    </xf>
    <xf numFmtId="0" fontId="2" fillId="0" borderId="79" xfId="0" applyFont="1" applyFill="1" applyBorder="1" applyAlignment="1">
      <alignment wrapText="1"/>
    </xf>
    <xf numFmtId="0" fontId="2" fillId="0" borderId="45" xfId="0" applyFont="1" applyFill="1" applyBorder="1" applyAlignment="1">
      <alignment wrapText="1"/>
    </xf>
    <xf numFmtId="0" fontId="1" fillId="0" borderId="87" xfId="0" applyFont="1" applyFill="1" applyBorder="1" applyAlignment="1">
      <alignment horizontal="center" wrapText="1"/>
    </xf>
    <xf numFmtId="0" fontId="1" fillId="0" borderId="79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left" vertical="center" wrapText="1"/>
    </xf>
    <xf numFmtId="0" fontId="2" fillId="0" borderId="79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87" xfId="0" applyFont="1" applyFill="1" applyBorder="1" applyAlignment="1">
      <alignment horizontal="left" vertical="top" wrapText="1"/>
    </xf>
    <xf numFmtId="0" fontId="2" fillId="0" borderId="79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left" vertical="top" wrapText="1"/>
    </xf>
    <xf numFmtId="0" fontId="1" fillId="0" borderId="87" xfId="0" applyFont="1" applyFill="1" applyBorder="1" applyAlignment="1">
      <alignment horizontal="center" vertical="top" wrapText="1"/>
    </xf>
    <xf numFmtId="0" fontId="1" fillId="0" borderId="79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47" xfId="0" applyFont="1" applyFill="1" applyBorder="1" applyAlignment="1">
      <alignment horizontal="center" vertical="top" wrapText="1"/>
    </xf>
    <xf numFmtId="0" fontId="1" fillId="0" borderId="54" xfId="0" applyFont="1" applyFill="1" applyBorder="1" applyAlignment="1">
      <alignment horizontal="center" vertical="top" wrapText="1"/>
    </xf>
    <xf numFmtId="0" fontId="1" fillId="0" borderId="68" xfId="0" applyFont="1" applyFill="1" applyBorder="1" applyAlignment="1">
      <alignment horizontal="center" vertical="top" wrapText="1"/>
    </xf>
    <xf numFmtId="214" fontId="1" fillId="0" borderId="47" xfId="0" applyNumberFormat="1" applyFont="1" applyFill="1" applyBorder="1" applyAlignment="1">
      <alignment horizontal="right" vertical="center" wrapText="1"/>
    </xf>
    <xf numFmtId="214" fontId="1" fillId="0" borderId="54" xfId="0" applyNumberFormat="1" applyFont="1" applyFill="1" applyBorder="1" applyAlignment="1">
      <alignment horizontal="right" vertical="center" wrapText="1"/>
    </xf>
    <xf numFmtId="214" fontId="1" fillId="0" borderId="68" xfId="0" applyNumberFormat="1" applyFont="1" applyFill="1" applyBorder="1" applyAlignment="1">
      <alignment horizontal="right" vertical="center" wrapText="1"/>
    </xf>
    <xf numFmtId="0" fontId="2" fillId="0" borderId="87" xfId="0" applyFont="1" applyFill="1" applyBorder="1" applyAlignment="1">
      <alignment horizontal="center" vertical="top" wrapText="1"/>
    </xf>
    <xf numFmtId="0" fontId="2" fillId="0" borderId="79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w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7.emf" /><Relationship Id="rId11" Type="http://schemas.openxmlformats.org/officeDocument/2006/relationships/image" Target="../media/image8.emf" /><Relationship Id="rId12" Type="http://schemas.openxmlformats.org/officeDocument/2006/relationships/image" Target="../media/image9.emf" /><Relationship Id="rId13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uvk@mv.ru" TargetMode="External" /><Relationship Id="rId2" Type="http://schemas.openxmlformats.org/officeDocument/2006/relationships/hyperlink" Target="mailto:ugeuvk@yandex.ru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1"/>
  <sheetViews>
    <sheetView tabSelected="1" view="pageBreakPreview" zoomScaleSheetLayoutView="100" zoomScalePageLayoutView="0" workbookViewId="0" topLeftCell="A1">
      <selection activeCell="K519" sqref="K519:N519"/>
    </sheetView>
  </sheetViews>
  <sheetFormatPr defaultColWidth="9.33203125" defaultRowHeight="12.75"/>
  <cols>
    <col min="1" max="1" width="6.5" style="0" customWidth="1"/>
    <col min="2" max="2" width="4" style="0" customWidth="1"/>
    <col min="3" max="3" width="6.83203125" style="0" customWidth="1"/>
    <col min="4" max="4" width="4.5" style="0" customWidth="1"/>
    <col min="5" max="5" width="3.83203125" style="0" customWidth="1"/>
    <col min="6" max="6" width="3.16015625" style="0" customWidth="1"/>
    <col min="7" max="7" width="2.83203125" style="0" customWidth="1"/>
    <col min="8" max="9" width="3.16015625" style="0" customWidth="1"/>
    <col min="10" max="10" width="3.33203125" style="0" customWidth="1"/>
    <col min="11" max="23" width="3.16015625" style="0" customWidth="1"/>
    <col min="24" max="24" width="3.83203125" style="0" customWidth="1"/>
    <col min="25" max="25" width="3.16015625" style="0" customWidth="1"/>
    <col min="26" max="26" width="3.66015625" style="0" customWidth="1"/>
    <col min="27" max="79" width="3.16015625" style="0" customWidth="1"/>
  </cols>
  <sheetData>
    <row r="1" spans="1:26" ht="12.7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ht="15.7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182" t="s">
        <v>258</v>
      </c>
      <c r="N2" s="1182"/>
      <c r="O2" s="1182"/>
      <c r="P2" s="1182"/>
      <c r="Q2" s="1182"/>
      <c r="R2" s="1182"/>
      <c r="S2" s="1182"/>
      <c r="T2" s="1182"/>
      <c r="U2" s="1182"/>
      <c r="V2" s="1182"/>
      <c r="W2" s="1182"/>
      <c r="X2" s="1182"/>
      <c r="Y2" s="1182"/>
      <c r="Z2" s="1182"/>
    </row>
    <row r="3" spans="1:26" ht="15.7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182" t="s">
        <v>408</v>
      </c>
      <c r="N3" s="1182"/>
      <c r="O3" s="1182"/>
      <c r="P3" s="1182"/>
      <c r="Q3" s="1182"/>
      <c r="R3" s="1182"/>
      <c r="S3" s="1182"/>
      <c r="T3" s="1182"/>
      <c r="U3" s="1182"/>
      <c r="V3" s="1182"/>
      <c r="W3" s="1182"/>
      <c r="X3" s="1182"/>
      <c r="Y3" s="1182"/>
      <c r="Z3" s="1182"/>
    </row>
    <row r="4" spans="1:26" ht="15.7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182" t="s">
        <v>699</v>
      </c>
      <c r="N4" s="1182"/>
      <c r="O4" s="1182"/>
      <c r="P4" s="1182"/>
      <c r="Q4" s="1182"/>
      <c r="R4" s="1182"/>
      <c r="S4" s="1182"/>
      <c r="T4" s="1182"/>
      <c r="U4" s="1182"/>
      <c r="V4" s="1182"/>
      <c r="W4" s="1182"/>
      <c r="X4" s="1182"/>
      <c r="Y4" s="1182"/>
      <c r="Z4" s="1182"/>
    </row>
    <row r="5" spans="1:26" ht="15.75" customHeight="1">
      <c r="A5" s="139" t="s">
        <v>434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183" t="s">
        <v>696</v>
      </c>
      <c r="N5" s="1183"/>
      <c r="O5" s="1183"/>
      <c r="P5" s="1183"/>
      <c r="Q5" s="1183"/>
      <c r="R5" s="1183"/>
      <c r="S5" s="1183"/>
      <c r="T5" s="1183"/>
      <c r="U5" s="1183"/>
      <c r="V5" s="1183"/>
      <c r="W5" s="1183"/>
      <c r="X5" s="1183"/>
      <c r="Y5" s="1183"/>
      <c r="Z5" s="1183"/>
    </row>
    <row r="6" spans="1:26" ht="15.75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</row>
    <row r="7" spans="1:26" ht="15.75" customHeight="1">
      <c r="A7" s="234" t="s">
        <v>561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</row>
    <row r="8" spans="1:26" ht="15.75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316" t="s">
        <v>270</v>
      </c>
      <c r="O8" s="316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</row>
    <row r="9" spans="1:26" ht="15.75" customHeight="1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</row>
    <row r="10" spans="1:26" ht="15.75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</row>
    <row r="11" spans="1:26" ht="15.7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</row>
    <row r="12" spans="1:26" ht="15.7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</row>
    <row r="13" spans="1:26" ht="15.75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40"/>
      <c r="W13" s="137"/>
      <c r="X13" s="137"/>
      <c r="Y13" s="137"/>
      <c r="Z13" s="137"/>
    </row>
    <row r="14" spans="1:26" ht="15.7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</row>
    <row r="15" spans="1:26" ht="15.75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  <row r="16" spans="1:26" ht="15.75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</row>
    <row r="17" spans="1:26" ht="15.75" customHeight="1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</row>
    <row r="18" spans="1:26" ht="15.75" customHeight="1">
      <c r="A18" s="232" t="s">
        <v>259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</row>
    <row r="19" spans="1:26" ht="15.75" customHeight="1">
      <c r="A19" s="232" t="s">
        <v>264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</row>
    <row r="20" spans="1:26" ht="15.75" customHeight="1">
      <c r="A20" s="232" t="s">
        <v>700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</row>
    <row r="21" spans="1:26" ht="15.75" customHeight="1">
      <c r="A21" s="232" t="s">
        <v>562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</row>
    <row r="22" spans="1:26" ht="15.75" customHeight="1">
      <c r="A22" s="232" t="s">
        <v>265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</row>
    <row r="23" spans="1:26" ht="15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</row>
    <row r="24" spans="1:26" ht="15.7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</row>
    <row r="25" spans="1:26" ht="15.75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</row>
    <row r="26" spans="1:26" ht="15.75" customHeight="1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</row>
    <row r="27" spans="1:26" ht="15.75" customHeight="1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</row>
    <row r="28" spans="1:26" ht="15.75" customHeight="1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</row>
    <row r="29" spans="1:26" ht="15.75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</row>
    <row r="30" spans="1:26" ht="15.75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</row>
    <row r="31" spans="1:26" ht="15.75" customHeight="1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</row>
    <row r="32" spans="1:26" ht="15.75" customHeight="1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</row>
    <row r="33" spans="1:26" ht="15.75" customHeight="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</row>
    <row r="34" spans="1:26" ht="15.75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</row>
    <row r="35" spans="1:26" ht="15.75" customHeight="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</row>
    <row r="36" spans="1:26" ht="15.75" customHeight="1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</row>
    <row r="37" spans="1:26" ht="15.75" customHeigh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</row>
    <row r="38" spans="1:26" ht="15.75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</row>
    <row r="39" spans="1:26" ht="15.75" customHeight="1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</row>
    <row r="40" spans="1:26" ht="15.75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</row>
    <row r="41" spans="1:26" ht="15.75" customHeight="1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</row>
    <row r="42" spans="1:26" ht="15.75" customHeight="1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</row>
    <row r="43" spans="1:26" ht="15.75" customHeight="1">
      <c r="A43" s="232" t="s">
        <v>266</v>
      </c>
      <c r="B43" s="1074"/>
      <c r="C43" s="1074"/>
      <c r="D43" s="1074"/>
      <c r="E43" s="1074"/>
      <c r="F43" s="1074"/>
      <c r="G43" s="1074"/>
      <c r="H43" s="1074"/>
      <c r="I43" s="1074"/>
      <c r="J43" s="1074"/>
      <c r="K43" s="1074"/>
      <c r="L43" s="1074"/>
      <c r="M43" s="1074"/>
      <c r="N43" s="1074"/>
      <c r="O43" s="1074"/>
      <c r="P43" s="1074"/>
      <c r="Q43" s="1074"/>
      <c r="R43" s="1074"/>
      <c r="S43" s="1074"/>
      <c r="T43" s="1074"/>
      <c r="U43" s="1074"/>
      <c r="V43" s="1074"/>
      <c r="W43" s="1074"/>
      <c r="X43" s="1074"/>
      <c r="Y43" s="1074"/>
      <c r="Z43" s="1074"/>
    </row>
    <row r="44" spans="1:26" ht="15.75" customHeight="1">
      <c r="A44" s="232" t="s">
        <v>563</v>
      </c>
      <c r="B44" s="1074"/>
      <c r="C44" s="1074"/>
      <c r="D44" s="1074"/>
      <c r="E44" s="1074"/>
      <c r="F44" s="1074"/>
      <c r="G44" s="1074"/>
      <c r="H44" s="1074"/>
      <c r="I44" s="1074"/>
      <c r="J44" s="1074"/>
      <c r="K44" s="1074"/>
      <c r="L44" s="1074"/>
      <c r="M44" s="1074"/>
      <c r="N44" s="1074"/>
      <c r="O44" s="1074"/>
      <c r="P44" s="1074"/>
      <c r="Q44" s="1074"/>
      <c r="R44" s="1074"/>
      <c r="S44" s="1074"/>
      <c r="T44" s="1074"/>
      <c r="U44" s="1074"/>
      <c r="V44" s="1074"/>
      <c r="W44" s="1074"/>
      <c r="X44" s="1074"/>
      <c r="Y44" s="1074"/>
      <c r="Z44" s="1074"/>
    </row>
    <row r="45" spans="1:26" ht="15.75" customHeight="1">
      <c r="A45" s="232" t="s">
        <v>267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</row>
    <row r="46" spans="1:26" ht="15" customHeight="1">
      <c r="A46" s="233" t="s">
        <v>268</v>
      </c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45">
        <v>3</v>
      </c>
      <c r="Z46" s="245"/>
    </row>
    <row r="47" spans="1:26" ht="35.25" customHeight="1">
      <c r="A47" s="247" t="s">
        <v>701</v>
      </c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5">
        <v>4</v>
      </c>
      <c r="Z47" s="245"/>
    </row>
    <row r="48" spans="1:26" ht="36" customHeight="1">
      <c r="A48" s="247" t="s">
        <v>564</v>
      </c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5">
        <v>6</v>
      </c>
      <c r="Z48" s="245"/>
    </row>
    <row r="49" spans="1:26" ht="36" customHeight="1">
      <c r="A49" s="247" t="s">
        <v>565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5">
        <v>16</v>
      </c>
      <c r="Z49" s="245"/>
    </row>
    <row r="50" spans="1:26" ht="36.75" customHeight="1">
      <c r="A50" s="247" t="s">
        <v>269</v>
      </c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5">
        <v>17</v>
      </c>
      <c r="Z50" s="245"/>
    </row>
    <row r="51" spans="1:26" ht="36" customHeight="1">
      <c r="A51" s="247" t="s">
        <v>273</v>
      </c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5">
        <v>18</v>
      </c>
      <c r="Z51" s="245"/>
    </row>
    <row r="52" spans="1:26" ht="32.25" customHeight="1">
      <c r="A52" s="247" t="s">
        <v>719</v>
      </c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5">
        <v>19</v>
      </c>
      <c r="Z52" s="245"/>
    </row>
    <row r="53" spans="1:26" ht="18" customHeight="1">
      <c r="A53" s="233" t="s">
        <v>346</v>
      </c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44">
        <v>20</v>
      </c>
      <c r="Z53" s="244"/>
    </row>
    <row r="54" spans="1:26" ht="51.75" customHeight="1">
      <c r="A54" s="247" t="s">
        <v>347</v>
      </c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4">
        <v>21</v>
      </c>
      <c r="Z54" s="244"/>
    </row>
    <row r="55" spans="1:26" ht="48.75" customHeight="1">
      <c r="A55" s="247" t="s">
        <v>353</v>
      </c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5">
        <v>22</v>
      </c>
      <c r="Z55" s="245"/>
    </row>
    <row r="56" spans="1:26" ht="18" customHeight="1">
      <c r="A56" s="247" t="s">
        <v>79</v>
      </c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5">
        <v>23</v>
      </c>
      <c r="Z56" s="245"/>
    </row>
    <row r="57" spans="1:26" ht="18" customHeight="1">
      <c r="A57" s="247" t="s">
        <v>629</v>
      </c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5">
        <v>24</v>
      </c>
      <c r="Z57" s="245"/>
    </row>
    <row r="58" spans="1:26" ht="36" customHeight="1">
      <c r="A58" s="247" t="s">
        <v>706</v>
      </c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5">
        <v>25</v>
      </c>
      <c r="Z58" s="245"/>
    </row>
    <row r="59" spans="1:26" ht="30.75" customHeight="1">
      <c r="A59" s="247" t="s">
        <v>707</v>
      </c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5">
        <v>27</v>
      </c>
      <c r="Z59" s="245"/>
    </row>
    <row r="60" spans="1:26" ht="36" customHeight="1">
      <c r="A60" s="247" t="s">
        <v>698</v>
      </c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5">
        <v>28</v>
      </c>
      <c r="Z60" s="245"/>
    </row>
    <row r="61" spans="1:26" ht="34.5" customHeight="1">
      <c r="A61" s="247" t="s">
        <v>631</v>
      </c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4">
        <v>29</v>
      </c>
      <c r="Z61" s="244"/>
    </row>
    <row r="62" spans="1:26" ht="51.75" customHeight="1">
      <c r="A62" s="247" t="s">
        <v>632</v>
      </c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4">
        <v>30</v>
      </c>
      <c r="Z62" s="244"/>
    </row>
    <row r="63" spans="1:26" ht="18" customHeight="1">
      <c r="A63" s="247" t="s">
        <v>633</v>
      </c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5">
        <v>31</v>
      </c>
      <c r="Z63" s="245"/>
    </row>
    <row r="64" spans="1:26" ht="32.25" customHeight="1">
      <c r="A64" s="247" t="s">
        <v>734</v>
      </c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5">
        <v>32</v>
      </c>
      <c r="Z64" s="245"/>
    </row>
    <row r="65" spans="1:26" ht="15" customHeight="1">
      <c r="A65" s="1085"/>
      <c r="B65" s="1086"/>
      <c r="C65" s="1086"/>
      <c r="D65" s="1086"/>
      <c r="E65" s="1086"/>
      <c r="F65" s="1086"/>
      <c r="G65" s="1086"/>
      <c r="H65" s="1086"/>
      <c r="I65" s="1086"/>
      <c r="J65" s="1086"/>
      <c r="K65" s="1086"/>
      <c r="L65" s="1086"/>
      <c r="M65" s="1086"/>
      <c r="N65" s="1086"/>
      <c r="O65" s="1086"/>
      <c r="P65" s="1086"/>
      <c r="Q65" s="1086"/>
      <c r="R65" s="1086"/>
      <c r="S65" s="1086"/>
      <c r="T65" s="1086"/>
      <c r="U65" s="1086"/>
      <c r="V65" s="1086"/>
      <c r="W65" s="1086"/>
      <c r="X65" s="1086"/>
      <c r="Y65" s="246"/>
      <c r="Z65" s="246"/>
    </row>
    <row r="66" spans="1:26" ht="15" customHeight="1">
      <c r="A66" s="1085"/>
      <c r="B66" s="1086"/>
      <c r="C66" s="1086"/>
      <c r="D66" s="1086"/>
      <c r="E66" s="1086"/>
      <c r="F66" s="1086"/>
      <c r="G66" s="1086"/>
      <c r="H66" s="1086"/>
      <c r="I66" s="1086"/>
      <c r="J66" s="1086"/>
      <c r="K66" s="1086"/>
      <c r="L66" s="1086"/>
      <c r="M66" s="1086"/>
      <c r="N66" s="1086"/>
      <c r="O66" s="1086"/>
      <c r="P66" s="1086"/>
      <c r="Q66" s="1086"/>
      <c r="R66" s="1086"/>
      <c r="S66" s="1086"/>
      <c r="T66" s="1086"/>
      <c r="U66" s="1086"/>
      <c r="V66" s="1086"/>
      <c r="W66" s="1086"/>
      <c r="X66" s="1086"/>
      <c r="Y66" s="246"/>
      <c r="Z66" s="246"/>
    </row>
    <row r="67" spans="1:26" ht="15" customHeight="1">
      <c r="A67" s="1085"/>
      <c r="B67" s="1086"/>
      <c r="C67" s="1086"/>
      <c r="D67" s="1086"/>
      <c r="E67" s="1086"/>
      <c r="F67" s="1086"/>
      <c r="G67" s="1086"/>
      <c r="H67" s="1086"/>
      <c r="I67" s="1086"/>
      <c r="J67" s="1086"/>
      <c r="K67" s="1086"/>
      <c r="L67" s="1086"/>
      <c r="M67" s="1086"/>
      <c r="N67" s="1086"/>
      <c r="O67" s="1086"/>
      <c r="P67" s="1086"/>
      <c r="Q67" s="1086"/>
      <c r="R67" s="1086"/>
      <c r="S67" s="1086"/>
      <c r="T67" s="1086"/>
      <c r="U67" s="1086"/>
      <c r="V67" s="1086"/>
      <c r="W67" s="1086"/>
      <c r="X67" s="1086"/>
      <c r="Y67" s="246"/>
      <c r="Z67" s="246"/>
    </row>
    <row r="68" spans="1:26" ht="15" customHeight="1">
      <c r="A68" s="142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3"/>
      <c r="Z68" s="143"/>
    </row>
    <row r="69" spans="1:26" ht="16.5">
      <c r="A69" s="1083" t="s">
        <v>268</v>
      </c>
      <c r="B69" s="1083"/>
      <c r="C69" s="1083"/>
      <c r="D69" s="1083"/>
      <c r="E69" s="1083"/>
      <c r="F69" s="1083"/>
      <c r="G69" s="1083"/>
      <c r="H69" s="1083"/>
      <c r="I69" s="1083"/>
      <c r="J69" s="1083"/>
      <c r="K69" s="1083"/>
      <c r="L69" s="1083"/>
      <c r="M69" s="1083"/>
      <c r="N69" s="1083"/>
      <c r="O69" s="1083"/>
      <c r="P69" s="1083"/>
      <c r="Q69" s="1083"/>
      <c r="R69" s="1083"/>
      <c r="S69" s="1083"/>
      <c r="T69" s="1083"/>
      <c r="U69" s="1083"/>
      <c r="V69" s="1083"/>
      <c r="W69" s="1083"/>
      <c r="X69" s="1083"/>
      <c r="Y69" s="1083"/>
      <c r="Z69" s="1083"/>
    </row>
    <row r="70" spans="1:26" ht="48" customHeight="1">
      <c r="A70" s="1057" t="s">
        <v>96</v>
      </c>
      <c r="B70" s="1057"/>
      <c r="C70" s="1057"/>
      <c r="D70" s="1057"/>
      <c r="E70" s="1057"/>
      <c r="F70" s="1057"/>
      <c r="G70" s="1057"/>
      <c r="H70" s="1057"/>
      <c r="I70" s="1057"/>
      <c r="J70" s="1057"/>
      <c r="K70" s="1057"/>
      <c r="L70" s="1057"/>
      <c r="M70" s="1057"/>
      <c r="N70" s="1057"/>
      <c r="O70" s="1057"/>
      <c r="P70" s="1057"/>
      <c r="Q70" s="1057"/>
      <c r="R70" s="1057"/>
      <c r="S70" s="1057"/>
      <c r="T70" s="1057"/>
      <c r="U70" s="1057"/>
      <c r="V70" s="1057"/>
      <c r="W70" s="1057"/>
      <c r="X70" s="1057"/>
      <c r="Y70" s="1057"/>
      <c r="Z70" s="1057"/>
    </row>
    <row r="71" spans="1:26" ht="84.75" customHeight="1">
      <c r="A71" s="1057" t="s">
        <v>584</v>
      </c>
      <c r="B71" s="1057"/>
      <c r="C71" s="1057"/>
      <c r="D71" s="1057"/>
      <c r="E71" s="1057"/>
      <c r="F71" s="1057"/>
      <c r="G71" s="1057"/>
      <c r="H71" s="1057"/>
      <c r="I71" s="1057"/>
      <c r="J71" s="1057"/>
      <c r="K71" s="1057"/>
      <c r="L71" s="1057"/>
      <c r="M71" s="1057"/>
      <c r="N71" s="1057"/>
      <c r="O71" s="1057"/>
      <c r="P71" s="1057"/>
      <c r="Q71" s="1057"/>
      <c r="R71" s="1057"/>
      <c r="S71" s="1057"/>
      <c r="T71" s="1057"/>
      <c r="U71" s="1057"/>
      <c r="V71" s="1057"/>
      <c r="W71" s="1057"/>
      <c r="X71" s="1057"/>
      <c r="Y71" s="1057"/>
      <c r="Z71" s="1057"/>
    </row>
    <row r="72" spans="1:26" ht="82.5" customHeight="1">
      <c r="A72" s="1057" t="s">
        <v>137</v>
      </c>
      <c r="B72" s="1057"/>
      <c r="C72" s="1057"/>
      <c r="D72" s="1057"/>
      <c r="E72" s="1057"/>
      <c r="F72" s="1057"/>
      <c r="G72" s="1057"/>
      <c r="H72" s="1057"/>
      <c r="I72" s="1057"/>
      <c r="J72" s="1057"/>
      <c r="K72" s="1057"/>
      <c r="L72" s="1057"/>
      <c r="M72" s="1057"/>
      <c r="N72" s="1057"/>
      <c r="O72" s="1057"/>
      <c r="P72" s="1057"/>
      <c r="Q72" s="1057"/>
      <c r="R72" s="1057"/>
      <c r="S72" s="1057"/>
      <c r="T72" s="1057"/>
      <c r="U72" s="1057"/>
      <c r="V72" s="1057"/>
      <c r="W72" s="1057"/>
      <c r="X72" s="1057"/>
      <c r="Y72" s="1057"/>
      <c r="Z72" s="1057"/>
    </row>
    <row r="73" spans="1:26" ht="51" customHeight="1">
      <c r="A73" s="1057" t="s">
        <v>716</v>
      </c>
      <c r="B73" s="1057"/>
      <c r="C73" s="1057"/>
      <c r="D73" s="1057"/>
      <c r="E73" s="1057"/>
      <c r="F73" s="1057"/>
      <c r="G73" s="1057"/>
      <c r="H73" s="1057"/>
      <c r="I73" s="1057"/>
      <c r="J73" s="1057"/>
      <c r="K73" s="1057"/>
      <c r="L73" s="1057"/>
      <c r="M73" s="1057"/>
      <c r="N73" s="1057"/>
      <c r="O73" s="1057"/>
      <c r="P73" s="1057"/>
      <c r="Q73" s="1057"/>
      <c r="R73" s="1057"/>
      <c r="S73" s="1057"/>
      <c r="T73" s="1057"/>
      <c r="U73" s="1057"/>
      <c r="V73" s="1057"/>
      <c r="W73" s="1057"/>
      <c r="X73" s="1057"/>
      <c r="Y73" s="1057"/>
      <c r="Z73" s="1057"/>
    </row>
    <row r="74" spans="1:26" ht="36" customHeight="1">
      <c r="A74" s="1057" t="s">
        <v>717</v>
      </c>
      <c r="B74" s="1057"/>
      <c r="C74" s="1057"/>
      <c r="D74" s="1057"/>
      <c r="E74" s="1057"/>
      <c r="F74" s="1057"/>
      <c r="G74" s="1057"/>
      <c r="H74" s="1057"/>
      <c r="I74" s="1057"/>
      <c r="J74" s="1057"/>
      <c r="K74" s="1057"/>
      <c r="L74" s="1057"/>
      <c r="M74" s="1057"/>
      <c r="N74" s="1057"/>
      <c r="O74" s="1057"/>
      <c r="P74" s="1057"/>
      <c r="Q74" s="1057"/>
      <c r="R74" s="1057"/>
      <c r="S74" s="1057"/>
      <c r="T74" s="1057"/>
      <c r="U74" s="1057"/>
      <c r="V74" s="1057"/>
      <c r="W74" s="1057"/>
      <c r="X74" s="1057"/>
      <c r="Y74" s="1057"/>
      <c r="Z74" s="1057"/>
    </row>
    <row r="75" spans="1:26" ht="67.5" customHeight="1">
      <c r="A75" s="1057" t="s">
        <v>566</v>
      </c>
      <c r="B75" s="1057"/>
      <c r="C75" s="1057"/>
      <c r="D75" s="1057"/>
      <c r="E75" s="1057"/>
      <c r="F75" s="1057"/>
      <c r="G75" s="1057"/>
      <c r="H75" s="1057"/>
      <c r="I75" s="1057"/>
      <c r="J75" s="1057"/>
      <c r="K75" s="1057"/>
      <c r="L75" s="1057"/>
      <c r="M75" s="1057"/>
      <c r="N75" s="1057"/>
      <c r="O75" s="1057"/>
      <c r="P75" s="1057"/>
      <c r="Q75" s="1057"/>
      <c r="R75" s="1057"/>
      <c r="S75" s="1057"/>
      <c r="T75" s="1057"/>
      <c r="U75" s="1057"/>
      <c r="V75" s="1057"/>
      <c r="W75" s="1057"/>
      <c r="X75" s="1057"/>
      <c r="Y75" s="1057"/>
      <c r="Z75" s="1057"/>
    </row>
    <row r="76" spans="1:26" ht="1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</row>
    <row r="77" spans="1:26" ht="33" customHeight="1">
      <c r="A77" s="232" t="s">
        <v>78</v>
      </c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</row>
    <row r="78" spans="1:26" ht="16.5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</row>
    <row r="79" spans="1:26" ht="15" customHeight="1">
      <c r="A79" s="1082" t="s">
        <v>119</v>
      </c>
      <c r="B79" s="316"/>
      <c r="C79" s="316"/>
      <c r="D79" s="316"/>
      <c r="E79" s="316"/>
      <c r="F79" s="316"/>
      <c r="G79" s="316"/>
      <c r="H79" s="316"/>
      <c r="I79" s="316"/>
      <c r="J79" s="316"/>
      <c r="K79" s="316"/>
      <c r="L79" s="316"/>
      <c r="M79" s="316"/>
      <c r="N79" s="316"/>
      <c r="O79" s="316"/>
      <c r="P79" s="316"/>
      <c r="Q79" s="316"/>
      <c r="R79" s="316"/>
      <c r="S79" s="316"/>
      <c r="T79" s="316"/>
      <c r="U79" s="316"/>
      <c r="V79" s="316"/>
      <c r="W79" s="316"/>
      <c r="X79" s="316"/>
      <c r="Y79" s="316"/>
      <c r="Z79" s="316"/>
    </row>
    <row r="80" spans="1:26" ht="38.25" customHeight="1">
      <c r="A80" s="1073" t="s">
        <v>943</v>
      </c>
      <c r="B80" s="1074"/>
      <c r="C80" s="1074"/>
      <c r="D80" s="1074"/>
      <c r="E80" s="1074"/>
      <c r="F80" s="1074"/>
      <c r="G80" s="1074"/>
      <c r="H80" s="1074"/>
      <c r="I80" s="1074"/>
      <c r="J80" s="1074"/>
      <c r="K80" s="1074"/>
      <c r="L80" s="1074"/>
      <c r="M80" s="1074"/>
      <c r="N80" s="1074"/>
      <c r="O80" s="1074"/>
      <c r="P80" s="1074"/>
      <c r="Q80" s="1074"/>
      <c r="R80" s="1074"/>
      <c r="S80" s="1074"/>
      <c r="T80" s="1074"/>
      <c r="U80" s="1074"/>
      <c r="V80" s="1074"/>
      <c r="W80" s="1074"/>
      <c r="X80" s="1074"/>
      <c r="Y80" s="1074"/>
      <c r="Z80" s="1074"/>
    </row>
    <row r="81" spans="1:26" ht="15" customHeight="1">
      <c r="A81" s="1073" t="s">
        <v>942</v>
      </c>
      <c r="B81" s="1074"/>
      <c r="C81" s="1074"/>
      <c r="D81" s="1074"/>
      <c r="E81" s="1074"/>
      <c r="F81" s="1074"/>
      <c r="G81" s="1074"/>
      <c r="H81" s="1074"/>
      <c r="I81" s="1074"/>
      <c r="J81" s="1074"/>
      <c r="K81" s="1074"/>
      <c r="L81" s="1074"/>
      <c r="M81" s="1074"/>
      <c r="N81" s="1074"/>
      <c r="O81" s="1074"/>
      <c r="P81" s="1074"/>
      <c r="Q81" s="1074"/>
      <c r="R81" s="1074"/>
      <c r="S81" s="1074"/>
      <c r="T81" s="1074"/>
      <c r="U81" s="1074"/>
      <c r="V81" s="1074"/>
      <c r="W81" s="1074"/>
      <c r="X81" s="1074"/>
      <c r="Y81" s="1074"/>
      <c r="Z81" s="1074"/>
    </row>
    <row r="82" spans="1:26" ht="15" customHeight="1">
      <c r="A82" s="1082" t="s">
        <v>112</v>
      </c>
      <c r="B82" s="316"/>
      <c r="C82" s="316"/>
      <c r="D82" s="316"/>
      <c r="E82" s="316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  <c r="V82" s="316"/>
      <c r="W82" s="316"/>
      <c r="X82" s="316"/>
      <c r="Y82" s="316"/>
      <c r="Z82" s="316"/>
    </row>
    <row r="83" spans="1:26" ht="18" customHeight="1">
      <c r="A83" s="1072" t="s">
        <v>118</v>
      </c>
      <c r="B83" s="316"/>
      <c r="C83" s="316"/>
      <c r="D83" s="316"/>
      <c r="E83" s="316"/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316"/>
      <c r="T83" s="316"/>
      <c r="U83" s="316"/>
      <c r="V83" s="316"/>
      <c r="W83" s="316"/>
      <c r="X83" s="316"/>
      <c r="Y83" s="316"/>
      <c r="Z83" s="316"/>
    </row>
    <row r="84" spans="1:26" ht="15" customHeight="1">
      <c r="A84" s="1082" t="s">
        <v>916</v>
      </c>
      <c r="B84" s="316"/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6"/>
      <c r="V84" s="316"/>
      <c r="W84" s="316"/>
      <c r="X84" s="316"/>
      <c r="Y84" s="316"/>
      <c r="Z84" s="316"/>
    </row>
    <row r="85" spans="1:26" ht="18" customHeight="1">
      <c r="A85" s="1072" t="s">
        <v>703</v>
      </c>
      <c r="B85" s="316"/>
      <c r="C85" s="316"/>
      <c r="D85" s="316"/>
      <c r="E85" s="316"/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316"/>
    </row>
    <row r="86" spans="1:26" ht="18" customHeight="1">
      <c r="A86" s="1082" t="s">
        <v>113</v>
      </c>
      <c r="B86" s="316"/>
      <c r="C86" s="316"/>
      <c r="D86" s="316"/>
      <c r="E86" s="316"/>
      <c r="F86" s="316"/>
      <c r="G86" s="316"/>
      <c r="H86" s="316"/>
      <c r="I86" s="316"/>
      <c r="J86" s="316"/>
      <c r="K86" s="316"/>
      <c r="L86" s="316"/>
      <c r="M86" s="316"/>
      <c r="N86" s="316"/>
      <c r="O86" s="316"/>
      <c r="P86" s="316"/>
      <c r="Q86" s="316"/>
      <c r="R86" s="316"/>
      <c r="S86" s="316"/>
      <c r="T86" s="316"/>
      <c r="U86" s="316"/>
      <c r="V86" s="316"/>
      <c r="W86" s="316"/>
      <c r="X86" s="316"/>
      <c r="Y86" s="316"/>
      <c r="Z86" s="316"/>
    </row>
    <row r="87" spans="1:26" ht="18" customHeight="1">
      <c r="A87" s="1072" t="s">
        <v>567</v>
      </c>
      <c r="B87" s="316"/>
      <c r="C87" s="316"/>
      <c r="D87" s="316"/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316"/>
      <c r="P87" s="316"/>
      <c r="Q87" s="316"/>
      <c r="R87" s="316"/>
      <c r="S87" s="316"/>
      <c r="T87" s="316"/>
      <c r="U87" s="316"/>
      <c r="V87" s="316"/>
      <c r="W87" s="316"/>
      <c r="X87" s="316"/>
      <c r="Y87" s="316"/>
      <c r="Z87" s="316"/>
    </row>
    <row r="88" spans="1:26" ht="18" customHeight="1">
      <c r="A88" s="1082" t="s">
        <v>114</v>
      </c>
      <c r="B88" s="316"/>
      <c r="C88" s="316"/>
      <c r="D88" s="316"/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316"/>
      <c r="U88" s="316"/>
      <c r="V88" s="316"/>
      <c r="W88" s="316"/>
      <c r="X88" s="316"/>
      <c r="Y88" s="316"/>
      <c r="Z88" s="316"/>
    </row>
    <row r="89" spans="1:26" ht="18" customHeight="1">
      <c r="A89" s="1072" t="s">
        <v>568</v>
      </c>
      <c r="B89" s="316"/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  <c r="V89" s="316"/>
      <c r="W89" s="316"/>
      <c r="X89" s="316"/>
      <c r="Y89" s="316"/>
      <c r="Z89" s="316"/>
    </row>
    <row r="90" spans="1:26" ht="18" customHeight="1">
      <c r="A90" s="1075" t="s">
        <v>115</v>
      </c>
      <c r="B90" s="1071"/>
      <c r="C90" s="1071"/>
      <c r="D90" s="1071"/>
      <c r="E90" s="1071"/>
      <c r="F90" s="1071"/>
      <c r="G90" s="1071"/>
      <c r="H90" s="1071"/>
      <c r="I90" s="1071"/>
      <c r="J90" s="1071"/>
      <c r="K90" s="1071"/>
      <c r="L90" s="1071"/>
      <c r="M90" s="1071"/>
      <c r="N90" s="1071"/>
      <c r="O90" s="1071"/>
      <c r="P90" s="1071"/>
      <c r="Q90" s="1071"/>
      <c r="R90" s="1071"/>
      <c r="S90" s="1071"/>
      <c r="T90" s="1071"/>
      <c r="U90" s="1071"/>
      <c r="V90" s="1071"/>
      <c r="W90" s="1071"/>
      <c r="X90" s="1071"/>
      <c r="Y90" s="1071"/>
      <c r="Z90" s="1071"/>
    </row>
    <row r="91" spans="1:26" ht="18" customHeight="1">
      <c r="A91" s="1077" t="s">
        <v>989</v>
      </c>
      <c r="B91" s="1069"/>
      <c r="C91" s="1069"/>
      <c r="D91" s="1069"/>
      <c r="E91" s="1069"/>
      <c r="F91" s="1069"/>
      <c r="G91" s="1069"/>
      <c r="H91" s="1069"/>
      <c r="I91" s="1084" t="s">
        <v>450</v>
      </c>
      <c r="J91" s="1084"/>
      <c r="K91" s="1084"/>
      <c r="L91" s="1084"/>
      <c r="M91" s="1069"/>
      <c r="N91" s="1084"/>
      <c r="O91" s="1084"/>
      <c r="P91" s="1084"/>
      <c r="Q91" s="1084"/>
      <c r="R91" s="1084"/>
      <c r="S91" s="1084"/>
      <c r="T91" s="1084"/>
      <c r="U91" s="1084" t="s">
        <v>116</v>
      </c>
      <c r="V91" s="1084"/>
      <c r="W91" s="1084"/>
      <c r="X91" s="1084"/>
      <c r="Y91" s="1069"/>
      <c r="Z91" s="1084"/>
    </row>
    <row r="92" spans="1:26" ht="18" customHeight="1">
      <c r="A92" s="1090" t="s">
        <v>408</v>
      </c>
      <c r="B92" s="1088"/>
      <c r="C92" s="1088"/>
      <c r="D92" s="1088"/>
      <c r="E92" s="1088"/>
      <c r="F92" s="1088"/>
      <c r="G92" s="1088"/>
      <c r="H92" s="1088"/>
      <c r="I92" s="1087" t="s">
        <v>634</v>
      </c>
      <c r="J92" s="1087"/>
      <c r="K92" s="1087"/>
      <c r="L92" s="1087"/>
      <c r="M92" s="1088"/>
      <c r="N92" s="1087"/>
      <c r="O92" s="1087"/>
      <c r="P92" s="1087"/>
      <c r="Q92" s="1087"/>
      <c r="R92" s="1087"/>
      <c r="S92" s="1087"/>
      <c r="T92" s="1087"/>
      <c r="U92" s="1089" t="s">
        <v>390</v>
      </c>
      <c r="V92" s="1089"/>
      <c r="W92" s="1089"/>
      <c r="X92" s="1089"/>
      <c r="Y92" s="1089"/>
      <c r="Z92" s="1089"/>
    </row>
    <row r="93" spans="1:26" ht="18" customHeight="1">
      <c r="A93" s="1077" t="s">
        <v>257</v>
      </c>
      <c r="B93" s="1069"/>
      <c r="C93" s="1069"/>
      <c r="D93" s="1069"/>
      <c r="E93" s="1069"/>
      <c r="F93" s="1069"/>
      <c r="G93" s="1069"/>
      <c r="H93" s="1069"/>
      <c r="I93" s="1084" t="s">
        <v>117</v>
      </c>
      <c r="J93" s="1084"/>
      <c r="K93" s="1084"/>
      <c r="L93" s="1084"/>
      <c r="M93" s="1069"/>
      <c r="N93" s="1084"/>
      <c r="O93" s="1084"/>
      <c r="P93" s="1084"/>
      <c r="Q93" s="1084"/>
      <c r="R93" s="1084"/>
      <c r="S93" s="1084"/>
      <c r="T93" s="1084"/>
      <c r="U93" s="1089" t="s">
        <v>391</v>
      </c>
      <c r="V93" s="1089"/>
      <c r="W93" s="1089"/>
      <c r="X93" s="1089"/>
      <c r="Y93" s="1089"/>
      <c r="Z93" s="1089"/>
    </row>
    <row r="94" spans="1:26" ht="16.5">
      <c r="A94" s="145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</row>
    <row r="95" spans="1:26" ht="51.75" customHeight="1">
      <c r="A95" s="1078" t="s">
        <v>124</v>
      </c>
      <c r="B95" s="1078"/>
      <c r="C95" s="1078"/>
      <c r="D95" s="1078"/>
      <c r="E95" s="1078"/>
      <c r="F95" s="1078"/>
      <c r="G95" s="1078"/>
      <c r="H95" s="1078"/>
      <c r="I95" s="1078"/>
      <c r="J95" s="1078"/>
      <c r="K95" s="1078"/>
      <c r="L95" s="1078"/>
      <c r="M95" s="1078"/>
      <c r="N95" s="1078"/>
      <c r="O95" s="1078"/>
      <c r="P95" s="1078"/>
      <c r="Q95" s="1078"/>
      <c r="R95" s="1078"/>
      <c r="S95" s="1078"/>
      <c r="T95" s="1078"/>
      <c r="U95" s="1078"/>
      <c r="V95" s="1078"/>
      <c r="W95" s="1078"/>
      <c r="X95" s="1078"/>
      <c r="Y95" s="1078"/>
      <c r="Z95" s="1078"/>
    </row>
    <row r="96" spans="1:26" ht="18.75" customHeight="1">
      <c r="A96" s="1057" t="s">
        <v>97</v>
      </c>
      <c r="B96" s="1057"/>
      <c r="C96" s="1057"/>
      <c r="D96" s="1057"/>
      <c r="E96" s="1057"/>
      <c r="F96" s="1057"/>
      <c r="G96" s="1057"/>
      <c r="H96" s="1057"/>
      <c r="I96" s="1057"/>
      <c r="J96" s="1057"/>
      <c r="K96" s="1057"/>
      <c r="L96" s="1057"/>
      <c r="M96" s="1057"/>
      <c r="N96" s="1057"/>
      <c r="O96" s="1057"/>
      <c r="P96" s="1057"/>
      <c r="Q96" s="1057"/>
      <c r="R96" s="1057"/>
      <c r="S96" s="1057"/>
      <c r="T96" s="1057"/>
      <c r="U96" s="1057"/>
      <c r="V96" s="1057"/>
      <c r="W96" s="1057"/>
      <c r="X96" s="1057"/>
      <c r="Y96" s="1057"/>
      <c r="Z96" s="1057"/>
    </row>
    <row r="97" spans="1:26" ht="34.5" customHeight="1">
      <c r="A97" s="1057" t="s">
        <v>98</v>
      </c>
      <c r="B97" s="1057"/>
      <c r="C97" s="1057"/>
      <c r="D97" s="1057"/>
      <c r="E97" s="1057"/>
      <c r="F97" s="1057"/>
      <c r="G97" s="1057"/>
      <c r="H97" s="1057"/>
      <c r="I97" s="1057"/>
      <c r="J97" s="1057"/>
      <c r="K97" s="1057"/>
      <c r="L97" s="1057"/>
      <c r="M97" s="1057"/>
      <c r="N97" s="1057"/>
      <c r="O97" s="1057"/>
      <c r="P97" s="1057"/>
      <c r="Q97" s="1057"/>
      <c r="R97" s="1057"/>
      <c r="S97" s="1057"/>
      <c r="T97" s="1057"/>
      <c r="U97" s="1057"/>
      <c r="V97" s="1057"/>
      <c r="W97" s="1057"/>
      <c r="X97" s="1057"/>
      <c r="Y97" s="1057"/>
      <c r="Z97" s="1057"/>
    </row>
    <row r="98" spans="1:26" ht="18" customHeight="1">
      <c r="A98" s="1078" t="s">
        <v>89</v>
      </c>
      <c r="B98" s="1078"/>
      <c r="C98" s="1078"/>
      <c r="D98" s="1078"/>
      <c r="E98" s="1078"/>
      <c r="F98" s="1078"/>
      <c r="G98" s="1079"/>
      <c r="H98" s="1079"/>
      <c r="I98" s="1079"/>
      <c r="J98" s="1079"/>
      <c r="K98" s="1079"/>
      <c r="L98" s="1079"/>
      <c r="M98" s="1079"/>
      <c r="N98" s="1079"/>
      <c r="O98" s="1079"/>
      <c r="P98" s="1079"/>
      <c r="Q98" s="1079"/>
      <c r="R98" s="1079"/>
      <c r="S98" s="1079"/>
      <c r="T98" s="1079"/>
      <c r="U98" s="1079"/>
      <c r="V98" s="1079"/>
      <c r="W98" s="1079"/>
      <c r="X98" s="1079"/>
      <c r="Y98" s="1079"/>
      <c r="Z98" s="1079"/>
    </row>
    <row r="99" spans="1:26" ht="34.5" customHeight="1">
      <c r="A99" s="1080" t="s">
        <v>313</v>
      </c>
      <c r="B99" s="1080"/>
      <c r="C99" s="1080"/>
      <c r="D99" s="1080"/>
      <c r="E99" s="1080"/>
      <c r="F99" s="1080"/>
      <c r="G99" s="1081"/>
      <c r="H99" s="1081"/>
      <c r="I99" s="1081"/>
      <c r="J99" s="1081"/>
      <c r="K99" s="1081"/>
      <c r="L99" s="1081"/>
      <c r="M99" s="1081"/>
      <c r="N99" s="1081"/>
      <c r="O99" s="1081"/>
      <c r="P99" s="1081"/>
      <c r="Q99" s="1081"/>
      <c r="R99" s="1081"/>
      <c r="S99" s="1081"/>
      <c r="T99" s="1081"/>
      <c r="U99" s="1081"/>
      <c r="V99" s="1081"/>
      <c r="W99" s="1081"/>
      <c r="X99" s="1081"/>
      <c r="Y99" s="1081"/>
      <c r="Z99" s="1081"/>
    </row>
    <row r="100" spans="1:26" ht="18" customHeight="1">
      <c r="A100" s="1078" t="s">
        <v>241</v>
      </c>
      <c r="B100" s="1079"/>
      <c r="C100" s="1079"/>
      <c r="D100" s="1079"/>
      <c r="E100" s="1079"/>
      <c r="F100" s="1079"/>
      <c r="G100" s="1079"/>
      <c r="H100" s="1079"/>
      <c r="I100" s="1079"/>
      <c r="J100" s="1079"/>
      <c r="K100" s="1079"/>
      <c r="L100" s="1079"/>
      <c r="M100" s="1079"/>
      <c r="N100" s="1079"/>
      <c r="O100" s="1079"/>
      <c r="P100" s="1079"/>
      <c r="Q100" s="1079"/>
      <c r="R100" s="1079"/>
      <c r="S100" s="1079"/>
      <c r="T100" s="1079"/>
      <c r="U100" s="1079"/>
      <c r="V100" s="1079"/>
      <c r="W100" s="1079"/>
      <c r="X100" s="1079"/>
      <c r="Y100" s="1079"/>
      <c r="Z100" s="1079"/>
    </row>
    <row r="101" spans="1:26" ht="18" customHeight="1">
      <c r="A101" s="1078" t="s">
        <v>135</v>
      </c>
      <c r="B101" s="1079"/>
      <c r="C101" s="1079"/>
      <c r="D101" s="1079"/>
      <c r="E101" s="1079"/>
      <c r="F101" s="1079"/>
      <c r="G101" s="1079"/>
      <c r="H101" s="1079"/>
      <c r="I101" s="1079"/>
      <c r="J101" s="1079"/>
      <c r="K101" s="1079"/>
      <c r="L101" s="1079"/>
      <c r="M101" s="1079"/>
      <c r="N101" s="1079"/>
      <c r="O101" s="1079"/>
      <c r="P101" s="1079"/>
      <c r="Q101" s="1079"/>
      <c r="R101" s="1079"/>
      <c r="S101" s="1079"/>
      <c r="T101" s="1079"/>
      <c r="U101" s="1079"/>
      <c r="V101" s="1079"/>
      <c r="W101" s="1079"/>
      <c r="X101" s="1079"/>
      <c r="Y101" s="1079"/>
      <c r="Z101" s="1079"/>
    </row>
    <row r="102" spans="1:26" ht="18" customHeight="1">
      <c r="A102" s="1078" t="s">
        <v>136</v>
      </c>
      <c r="B102" s="1079"/>
      <c r="C102" s="1079"/>
      <c r="D102" s="1079"/>
      <c r="E102" s="1079"/>
      <c r="F102" s="1079"/>
      <c r="G102" s="1079"/>
      <c r="H102" s="1079"/>
      <c r="I102" s="1079"/>
      <c r="J102" s="1079"/>
      <c r="K102" s="1079"/>
      <c r="L102" s="1079"/>
      <c r="M102" s="1079"/>
      <c r="N102" s="1079"/>
      <c r="O102" s="1079"/>
      <c r="P102" s="1079"/>
      <c r="Q102" s="1079"/>
      <c r="R102" s="1079"/>
      <c r="S102" s="1079"/>
      <c r="T102" s="1079"/>
      <c r="U102" s="1079"/>
      <c r="V102" s="1079"/>
      <c r="W102" s="1079"/>
      <c r="X102" s="1079"/>
      <c r="Y102" s="1079"/>
      <c r="Z102" s="1079"/>
    </row>
    <row r="103" spans="1:26" ht="51.75" customHeight="1">
      <c r="A103" s="1057" t="s">
        <v>944</v>
      </c>
      <c r="B103" s="1057"/>
      <c r="C103" s="1057"/>
      <c r="D103" s="1057"/>
      <c r="E103" s="1057"/>
      <c r="F103" s="1057"/>
      <c r="G103" s="1057"/>
      <c r="H103" s="1057"/>
      <c r="I103" s="1057"/>
      <c r="J103" s="1057"/>
      <c r="K103" s="1057"/>
      <c r="L103" s="1057"/>
      <c r="M103" s="1057"/>
      <c r="N103" s="1057"/>
      <c r="O103" s="1057"/>
      <c r="P103" s="1057"/>
      <c r="Q103" s="1057"/>
      <c r="R103" s="1057"/>
      <c r="S103" s="1057"/>
      <c r="T103" s="1057"/>
      <c r="U103" s="1057"/>
      <c r="V103" s="1057"/>
      <c r="W103" s="1057"/>
      <c r="X103" s="1057"/>
      <c r="Y103" s="1057"/>
      <c r="Z103" s="1057"/>
    </row>
    <row r="104" spans="1:26" ht="49.5" customHeight="1">
      <c r="A104" s="1057" t="s">
        <v>99</v>
      </c>
      <c r="B104" s="1057"/>
      <c r="C104" s="1057"/>
      <c r="D104" s="1057"/>
      <c r="E104" s="1057"/>
      <c r="F104" s="1057"/>
      <c r="G104" s="1057"/>
      <c r="H104" s="1057"/>
      <c r="I104" s="1057"/>
      <c r="J104" s="1057"/>
      <c r="K104" s="1057"/>
      <c r="L104" s="1057"/>
      <c r="M104" s="1057"/>
      <c r="N104" s="1057"/>
      <c r="O104" s="1057"/>
      <c r="P104" s="1057"/>
      <c r="Q104" s="1057"/>
      <c r="R104" s="1057"/>
      <c r="S104" s="1057"/>
      <c r="T104" s="1057"/>
      <c r="U104" s="1057"/>
      <c r="V104" s="1057"/>
      <c r="W104" s="1057"/>
      <c r="X104" s="1057"/>
      <c r="Y104" s="1057"/>
      <c r="Z104" s="1057"/>
    </row>
    <row r="105" spans="1:26" ht="51" customHeight="1">
      <c r="A105" s="1057" t="s">
        <v>120</v>
      </c>
      <c r="B105" s="1057"/>
      <c r="C105" s="1057"/>
      <c r="D105" s="1057"/>
      <c r="E105" s="1057"/>
      <c r="F105" s="1057"/>
      <c r="G105" s="1057"/>
      <c r="H105" s="1057"/>
      <c r="I105" s="1057"/>
      <c r="J105" s="1057"/>
      <c r="K105" s="1057"/>
      <c r="L105" s="1057"/>
      <c r="M105" s="1057"/>
      <c r="N105" s="1057"/>
      <c r="O105" s="1057"/>
      <c r="P105" s="1057"/>
      <c r="Q105" s="1057"/>
      <c r="R105" s="1057"/>
      <c r="S105" s="1057"/>
      <c r="T105" s="1057"/>
      <c r="U105" s="1057"/>
      <c r="V105" s="1057"/>
      <c r="W105" s="1057"/>
      <c r="X105" s="1057"/>
      <c r="Y105" s="1057"/>
      <c r="Z105" s="1057"/>
    </row>
    <row r="106" spans="1:26" ht="66.75" customHeight="1">
      <c r="A106" s="1057" t="s">
        <v>121</v>
      </c>
      <c r="B106" s="1057"/>
      <c r="C106" s="1057"/>
      <c r="D106" s="1057"/>
      <c r="E106" s="1057"/>
      <c r="F106" s="1057"/>
      <c r="G106" s="1057"/>
      <c r="H106" s="1057"/>
      <c r="I106" s="1057"/>
      <c r="J106" s="1057"/>
      <c r="K106" s="1057"/>
      <c r="L106" s="1057"/>
      <c r="M106" s="1057"/>
      <c r="N106" s="1057"/>
      <c r="O106" s="1057"/>
      <c r="P106" s="1057"/>
      <c r="Q106" s="1057"/>
      <c r="R106" s="1057"/>
      <c r="S106" s="1057"/>
      <c r="T106" s="1057"/>
      <c r="U106" s="1057"/>
      <c r="V106" s="1057"/>
      <c r="W106" s="1057"/>
      <c r="X106" s="1057"/>
      <c r="Y106" s="1057"/>
      <c r="Z106" s="1057"/>
    </row>
    <row r="107" spans="1:26" ht="68.25" customHeight="1">
      <c r="A107" s="1057" t="s">
        <v>122</v>
      </c>
      <c r="B107" s="1057"/>
      <c r="C107" s="1057"/>
      <c r="D107" s="1057"/>
      <c r="E107" s="1057"/>
      <c r="F107" s="1057"/>
      <c r="G107" s="1057"/>
      <c r="H107" s="1057"/>
      <c r="I107" s="1057"/>
      <c r="J107" s="1057"/>
      <c r="K107" s="1057"/>
      <c r="L107" s="1057"/>
      <c r="M107" s="1057"/>
      <c r="N107" s="1057"/>
      <c r="O107" s="1057"/>
      <c r="P107" s="1057"/>
      <c r="Q107" s="1057"/>
      <c r="R107" s="1057"/>
      <c r="S107" s="1057"/>
      <c r="T107" s="1057"/>
      <c r="U107" s="1057"/>
      <c r="V107" s="1057"/>
      <c r="W107" s="1057"/>
      <c r="X107" s="1057"/>
      <c r="Y107" s="1057"/>
      <c r="Z107" s="1057"/>
    </row>
    <row r="108" spans="1:26" ht="36" customHeight="1">
      <c r="A108" s="1057" t="s">
        <v>123</v>
      </c>
      <c r="B108" s="1057"/>
      <c r="C108" s="1057"/>
      <c r="D108" s="1057"/>
      <c r="E108" s="1057"/>
      <c r="F108" s="1057"/>
      <c r="G108" s="1057"/>
      <c r="H108" s="1057"/>
      <c r="I108" s="1057"/>
      <c r="J108" s="1057"/>
      <c r="K108" s="1057"/>
      <c r="L108" s="1057"/>
      <c r="M108" s="1057"/>
      <c r="N108" s="1057"/>
      <c r="O108" s="1057"/>
      <c r="P108" s="1057"/>
      <c r="Q108" s="1057"/>
      <c r="R108" s="1057"/>
      <c r="S108" s="1057"/>
      <c r="T108" s="1057"/>
      <c r="U108" s="1057"/>
      <c r="V108" s="1057"/>
      <c r="W108" s="1057"/>
      <c r="X108" s="1057"/>
      <c r="Y108" s="1057"/>
      <c r="Z108" s="1057"/>
    </row>
    <row r="109" spans="1:26" ht="83.25" customHeight="1">
      <c r="A109" s="1057" t="s">
        <v>125</v>
      </c>
      <c r="B109" s="1057"/>
      <c r="C109" s="1057"/>
      <c r="D109" s="1057"/>
      <c r="E109" s="1057"/>
      <c r="F109" s="1057"/>
      <c r="G109" s="1057"/>
      <c r="H109" s="1057"/>
      <c r="I109" s="1057"/>
      <c r="J109" s="1057"/>
      <c r="K109" s="1057"/>
      <c r="L109" s="1057"/>
      <c r="M109" s="1057"/>
      <c r="N109" s="1057"/>
      <c r="O109" s="1057"/>
      <c r="P109" s="1057"/>
      <c r="Q109" s="1057"/>
      <c r="R109" s="1057"/>
      <c r="S109" s="1057"/>
      <c r="T109" s="1057"/>
      <c r="U109" s="1057"/>
      <c r="V109" s="1057"/>
      <c r="W109" s="1057"/>
      <c r="X109" s="1057"/>
      <c r="Y109" s="1057"/>
      <c r="Z109" s="1057"/>
    </row>
    <row r="110" spans="1:26" ht="15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</row>
    <row r="111" spans="1:26" ht="33" customHeight="1">
      <c r="A111" s="232" t="s">
        <v>585</v>
      </c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</row>
    <row r="112" spans="1:26" ht="16.5" customHeight="1">
      <c r="A112" s="1057" t="s">
        <v>131</v>
      </c>
      <c r="B112" s="1057"/>
      <c r="C112" s="1057"/>
      <c r="D112" s="1057"/>
      <c r="E112" s="1057"/>
      <c r="F112" s="1057"/>
      <c r="G112" s="1057"/>
      <c r="H112" s="1057"/>
      <c r="I112" s="1057"/>
      <c r="J112" s="1057"/>
      <c r="K112" s="1057"/>
      <c r="L112" s="1057"/>
      <c r="M112" s="1057"/>
      <c r="N112" s="1057"/>
      <c r="O112" s="1057"/>
      <c r="P112" s="1057"/>
      <c r="Q112" s="1057"/>
      <c r="R112" s="1057"/>
      <c r="S112" s="1057"/>
      <c r="T112" s="1057"/>
      <c r="U112" s="1057"/>
      <c r="V112" s="1057"/>
      <c r="W112" s="1057"/>
      <c r="X112" s="1057"/>
      <c r="Y112" s="1057"/>
      <c r="Z112" s="1057"/>
    </row>
    <row r="113" spans="1:26" ht="55.5" customHeight="1">
      <c r="A113" s="1057" t="s">
        <v>274</v>
      </c>
      <c r="B113" s="1057"/>
      <c r="C113" s="1057"/>
      <c r="D113" s="1057"/>
      <c r="E113" s="1057"/>
      <c r="F113" s="1057"/>
      <c r="G113" s="1057"/>
      <c r="H113" s="1057"/>
      <c r="I113" s="1057"/>
      <c r="J113" s="1057"/>
      <c r="K113" s="1057"/>
      <c r="L113" s="1057"/>
      <c r="M113" s="1057"/>
      <c r="N113" s="1057"/>
      <c r="O113" s="1057"/>
      <c r="P113" s="1057"/>
      <c r="Q113" s="1057"/>
      <c r="R113" s="1057"/>
      <c r="S113" s="1057"/>
      <c r="T113" s="1057"/>
      <c r="U113" s="1057"/>
      <c r="V113" s="1057"/>
      <c r="W113" s="1057"/>
      <c r="X113" s="1057"/>
      <c r="Y113" s="1057"/>
      <c r="Z113" s="1057"/>
    </row>
    <row r="114" spans="1:26" ht="35.25" customHeight="1">
      <c r="A114" s="1057" t="s">
        <v>133</v>
      </c>
      <c r="B114" s="1057"/>
      <c r="C114" s="1057"/>
      <c r="D114" s="1057"/>
      <c r="E114" s="1057"/>
      <c r="F114" s="1057"/>
      <c r="G114" s="1057"/>
      <c r="H114" s="1057"/>
      <c r="I114" s="1057"/>
      <c r="J114" s="1057"/>
      <c r="K114" s="1057"/>
      <c r="L114" s="1057"/>
      <c r="M114" s="1057"/>
      <c r="N114" s="1057"/>
      <c r="O114" s="1057"/>
      <c r="P114" s="1057"/>
      <c r="Q114" s="1057"/>
      <c r="R114" s="1057"/>
      <c r="S114" s="1057"/>
      <c r="T114" s="1057"/>
      <c r="U114" s="1057"/>
      <c r="V114" s="1057"/>
      <c r="W114" s="1057"/>
      <c r="X114" s="1057"/>
      <c r="Y114" s="1057"/>
      <c r="Z114" s="1057"/>
    </row>
    <row r="115" spans="1:26" ht="18" customHeight="1">
      <c r="A115" s="1057" t="s">
        <v>132</v>
      </c>
      <c r="B115" s="316"/>
      <c r="C115" s="316"/>
      <c r="D115" s="316"/>
      <c r="E115" s="316"/>
      <c r="F115" s="316"/>
      <c r="G115" s="316"/>
      <c r="H115" s="316"/>
      <c r="I115" s="316"/>
      <c r="J115" s="316"/>
      <c r="K115" s="316"/>
      <c r="L115" s="316"/>
      <c r="M115" s="316"/>
      <c r="N115" s="316"/>
      <c r="O115" s="316"/>
      <c r="P115" s="316"/>
      <c r="Q115" s="316"/>
      <c r="R115" s="316"/>
      <c r="S115" s="316"/>
      <c r="T115" s="316"/>
      <c r="U115" s="316"/>
      <c r="V115" s="316"/>
      <c r="W115" s="316"/>
      <c r="X115" s="316"/>
      <c r="Y115" s="316"/>
      <c r="Z115" s="316"/>
    </row>
    <row r="116" spans="1:26" ht="18" customHeight="1">
      <c r="A116" s="1057" t="s">
        <v>134</v>
      </c>
      <c r="B116" s="1057"/>
      <c r="C116" s="1057"/>
      <c r="D116" s="1057"/>
      <c r="E116" s="1057"/>
      <c r="F116" s="1057"/>
      <c r="G116" s="1057"/>
      <c r="H116" s="1057"/>
      <c r="I116" s="1057"/>
      <c r="J116" s="1057"/>
      <c r="K116" s="1057"/>
      <c r="L116" s="1057"/>
      <c r="M116" s="1057"/>
      <c r="N116" s="1057"/>
      <c r="O116" s="1057"/>
      <c r="P116" s="1057"/>
      <c r="Q116" s="1057"/>
      <c r="R116" s="1057"/>
      <c r="S116" s="1057"/>
      <c r="T116" s="1057"/>
      <c r="U116" s="1057"/>
      <c r="V116" s="1057"/>
      <c r="W116" s="1057"/>
      <c r="X116" s="1057"/>
      <c r="Y116" s="1057"/>
      <c r="Z116" s="1057"/>
    </row>
    <row r="117" spans="1:26" ht="51.75" customHeight="1">
      <c r="A117" s="1057" t="s">
        <v>90</v>
      </c>
      <c r="B117" s="1057"/>
      <c r="C117" s="1057"/>
      <c r="D117" s="1057"/>
      <c r="E117" s="1057"/>
      <c r="F117" s="1057"/>
      <c r="G117" s="1057"/>
      <c r="H117" s="1057"/>
      <c r="I117" s="1057"/>
      <c r="J117" s="1057"/>
      <c r="K117" s="1057"/>
      <c r="L117" s="1057"/>
      <c r="M117" s="1057"/>
      <c r="N117" s="1057"/>
      <c r="O117" s="1057"/>
      <c r="P117" s="1057"/>
      <c r="Q117" s="1057"/>
      <c r="R117" s="1057"/>
      <c r="S117" s="1057"/>
      <c r="T117" s="1057"/>
      <c r="U117" s="1057"/>
      <c r="V117" s="1057"/>
      <c r="W117" s="1057"/>
      <c r="X117" s="1057"/>
      <c r="Y117" s="1057"/>
      <c r="Z117" s="1057"/>
    </row>
    <row r="118" spans="1:26" ht="51.75" customHeight="1">
      <c r="A118" s="1057" t="s">
        <v>91</v>
      </c>
      <c r="B118" s="1057"/>
      <c r="C118" s="1057"/>
      <c r="D118" s="1057"/>
      <c r="E118" s="1057"/>
      <c r="F118" s="1057"/>
      <c r="G118" s="1057"/>
      <c r="H118" s="1057"/>
      <c r="I118" s="1057"/>
      <c r="J118" s="1057"/>
      <c r="K118" s="1057"/>
      <c r="L118" s="1057"/>
      <c r="M118" s="1057"/>
      <c r="N118" s="1057"/>
      <c r="O118" s="1057"/>
      <c r="P118" s="1057"/>
      <c r="Q118" s="1057"/>
      <c r="R118" s="1057"/>
      <c r="S118" s="1057"/>
      <c r="T118" s="1057"/>
      <c r="U118" s="1057"/>
      <c r="V118" s="1057"/>
      <c r="W118" s="1057"/>
      <c r="X118" s="1057"/>
      <c r="Y118" s="1057"/>
      <c r="Z118" s="1057"/>
    </row>
    <row r="119" spans="1:26" ht="36" customHeight="1">
      <c r="A119" s="1057" t="s">
        <v>92</v>
      </c>
      <c r="B119" s="316"/>
      <c r="C119" s="316"/>
      <c r="D119" s="316"/>
      <c r="E119" s="316"/>
      <c r="F119" s="316"/>
      <c r="G119" s="316"/>
      <c r="H119" s="316"/>
      <c r="I119" s="316"/>
      <c r="J119" s="316"/>
      <c r="K119" s="316"/>
      <c r="L119" s="316"/>
      <c r="M119" s="316"/>
      <c r="N119" s="316"/>
      <c r="O119" s="316"/>
      <c r="P119" s="316"/>
      <c r="Q119" s="316"/>
      <c r="R119" s="316"/>
      <c r="S119" s="316"/>
      <c r="T119" s="316"/>
      <c r="U119" s="316"/>
      <c r="V119" s="316"/>
      <c r="W119" s="316"/>
      <c r="X119" s="316"/>
      <c r="Y119" s="316"/>
      <c r="Z119" s="316"/>
    </row>
    <row r="120" spans="1:26" ht="51.75" customHeight="1">
      <c r="A120" s="1057" t="s">
        <v>348</v>
      </c>
      <c r="B120" s="316"/>
      <c r="C120" s="316"/>
      <c r="D120" s="316"/>
      <c r="E120" s="316"/>
      <c r="F120" s="316"/>
      <c r="G120" s="316"/>
      <c r="H120" s="316"/>
      <c r="I120" s="316"/>
      <c r="J120" s="316"/>
      <c r="K120" s="316"/>
      <c r="L120" s="316"/>
      <c r="M120" s="316"/>
      <c r="N120" s="316"/>
      <c r="O120" s="316"/>
      <c r="P120" s="316"/>
      <c r="Q120" s="316"/>
      <c r="R120" s="316"/>
      <c r="S120" s="316"/>
      <c r="T120" s="316"/>
      <c r="U120" s="316"/>
      <c r="V120" s="316"/>
      <c r="W120" s="316"/>
      <c r="X120" s="316"/>
      <c r="Y120" s="316"/>
      <c r="Z120" s="316"/>
    </row>
    <row r="121" spans="1:26" ht="35.25" customHeight="1">
      <c r="A121" s="247" t="s">
        <v>100</v>
      </c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  <c r="S121" s="247"/>
      <c r="T121" s="247"/>
      <c r="U121" s="247"/>
      <c r="V121" s="247"/>
      <c r="W121" s="247"/>
      <c r="X121" s="247"/>
      <c r="Y121" s="247"/>
      <c r="Z121" s="247"/>
    </row>
    <row r="122" spans="1:26" ht="16.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</row>
    <row r="123" spans="1:26" ht="36" customHeight="1" thickBot="1">
      <c r="A123" s="315" t="s">
        <v>484</v>
      </c>
      <c r="B123" s="316"/>
      <c r="C123" s="316"/>
      <c r="D123" s="316"/>
      <c r="E123" s="316"/>
      <c r="F123" s="316"/>
      <c r="G123" s="316"/>
      <c r="H123" s="316"/>
      <c r="I123" s="316"/>
      <c r="J123" s="316"/>
      <c r="K123" s="316"/>
      <c r="L123" s="316"/>
      <c r="M123" s="316"/>
      <c r="N123" s="316"/>
      <c r="O123" s="316"/>
      <c r="P123" s="316"/>
      <c r="Q123" s="316"/>
      <c r="R123" s="316"/>
      <c r="S123" s="316"/>
      <c r="T123" s="316"/>
      <c r="U123" s="316"/>
      <c r="V123" s="316"/>
      <c r="W123" s="316"/>
      <c r="X123" s="316"/>
      <c r="Y123" s="316"/>
      <c r="Z123" s="316"/>
    </row>
    <row r="124" spans="1:26" ht="36" customHeight="1">
      <c r="A124" s="118" t="s">
        <v>178</v>
      </c>
      <c r="B124" s="231" t="s">
        <v>280</v>
      </c>
      <c r="C124" s="231"/>
      <c r="D124" s="231"/>
      <c r="E124" s="231"/>
      <c r="F124" s="231"/>
      <c r="G124" s="231"/>
      <c r="H124" s="231" t="s">
        <v>587</v>
      </c>
      <c r="I124" s="231"/>
      <c r="J124" s="231"/>
      <c r="K124" s="231"/>
      <c r="L124" s="231"/>
      <c r="M124" s="231" t="s">
        <v>588</v>
      </c>
      <c r="N124" s="231"/>
      <c r="O124" s="231"/>
      <c r="P124" s="231"/>
      <c r="Q124" s="231"/>
      <c r="R124" s="231" t="s">
        <v>63</v>
      </c>
      <c r="S124" s="231"/>
      <c r="T124" s="231"/>
      <c r="U124" s="231"/>
      <c r="V124" s="231" t="s">
        <v>299</v>
      </c>
      <c r="W124" s="231"/>
      <c r="X124" s="231"/>
      <c r="Y124" s="231"/>
      <c r="Z124" s="1076"/>
    </row>
    <row r="125" spans="1:26" ht="25.5" customHeight="1">
      <c r="A125" s="211">
        <v>1</v>
      </c>
      <c r="B125" s="655" t="s">
        <v>307</v>
      </c>
      <c r="C125" s="655"/>
      <c r="D125" s="655"/>
      <c r="E125" s="655"/>
      <c r="F125" s="655"/>
      <c r="G125" s="655"/>
      <c r="H125" s="655" t="s">
        <v>800</v>
      </c>
      <c r="I125" s="655"/>
      <c r="J125" s="655"/>
      <c r="K125" s="655"/>
      <c r="L125" s="655"/>
      <c r="M125" s="655" t="s">
        <v>635</v>
      </c>
      <c r="N125" s="655"/>
      <c r="O125" s="655"/>
      <c r="P125" s="655"/>
      <c r="Q125" s="655"/>
      <c r="R125" s="1065">
        <v>10629.452</v>
      </c>
      <c r="S125" s="1065"/>
      <c r="T125" s="1065"/>
      <c r="U125" s="1065"/>
      <c r="V125" s="655" t="s">
        <v>326</v>
      </c>
      <c r="W125" s="655"/>
      <c r="X125" s="655"/>
      <c r="Y125" s="655"/>
      <c r="Z125" s="1097"/>
    </row>
    <row r="126" spans="1:26" ht="25.5" customHeight="1">
      <c r="A126" s="211">
        <v>2</v>
      </c>
      <c r="B126" s="655" t="s">
        <v>308</v>
      </c>
      <c r="C126" s="655"/>
      <c r="D126" s="655"/>
      <c r="E126" s="655"/>
      <c r="F126" s="655"/>
      <c r="G126" s="655"/>
      <c r="H126" s="655"/>
      <c r="I126" s="655"/>
      <c r="J126" s="655"/>
      <c r="K126" s="655"/>
      <c r="L126" s="655"/>
      <c r="M126" s="655" t="s">
        <v>636</v>
      </c>
      <c r="N126" s="655"/>
      <c r="O126" s="655"/>
      <c r="P126" s="655"/>
      <c r="Q126" s="655"/>
      <c r="R126" s="1065">
        <v>6168.25</v>
      </c>
      <c r="S126" s="1065"/>
      <c r="T126" s="1065"/>
      <c r="U126" s="1065"/>
      <c r="V126" s="655"/>
      <c r="W126" s="655"/>
      <c r="X126" s="655"/>
      <c r="Y126" s="655"/>
      <c r="Z126" s="1097"/>
    </row>
    <row r="127" spans="1:26" ht="25.5" customHeight="1">
      <c r="A127" s="211">
        <v>3</v>
      </c>
      <c r="B127" s="655" t="s">
        <v>309</v>
      </c>
      <c r="C127" s="655"/>
      <c r="D127" s="655"/>
      <c r="E127" s="655"/>
      <c r="F127" s="655"/>
      <c r="G127" s="655"/>
      <c r="H127" s="655" t="s">
        <v>801</v>
      </c>
      <c r="I127" s="655"/>
      <c r="J127" s="655"/>
      <c r="K127" s="655"/>
      <c r="L127" s="655"/>
      <c r="M127" s="655" t="s">
        <v>637</v>
      </c>
      <c r="N127" s="655"/>
      <c r="O127" s="655"/>
      <c r="P127" s="655"/>
      <c r="Q127" s="655"/>
      <c r="R127" s="1065">
        <v>5459.083</v>
      </c>
      <c r="S127" s="1065"/>
      <c r="T127" s="1065"/>
      <c r="U127" s="1065"/>
      <c r="V127" s="655"/>
      <c r="W127" s="655"/>
      <c r="X127" s="655"/>
      <c r="Y127" s="655"/>
      <c r="Z127" s="1097"/>
    </row>
    <row r="128" spans="1:26" ht="25.5" customHeight="1">
      <c r="A128" s="211">
        <v>4</v>
      </c>
      <c r="B128" s="655" t="s">
        <v>310</v>
      </c>
      <c r="C128" s="655"/>
      <c r="D128" s="655"/>
      <c r="E128" s="655"/>
      <c r="F128" s="655"/>
      <c r="G128" s="655"/>
      <c r="H128" s="655"/>
      <c r="I128" s="655"/>
      <c r="J128" s="655"/>
      <c r="K128" s="655"/>
      <c r="L128" s="655"/>
      <c r="M128" s="655" t="s">
        <v>638</v>
      </c>
      <c r="N128" s="655"/>
      <c r="O128" s="655"/>
      <c r="P128" s="655"/>
      <c r="Q128" s="655"/>
      <c r="R128" s="1065">
        <v>8216.962</v>
      </c>
      <c r="S128" s="1065"/>
      <c r="T128" s="1065"/>
      <c r="U128" s="1065"/>
      <c r="V128" s="655"/>
      <c r="W128" s="655"/>
      <c r="X128" s="655"/>
      <c r="Y128" s="655"/>
      <c r="Z128" s="1097"/>
    </row>
    <row r="129" spans="1:26" ht="12.75" customHeight="1">
      <c r="A129" s="1095" t="s">
        <v>694</v>
      </c>
      <c r="B129" s="266"/>
      <c r="C129" s="266"/>
      <c r="D129" s="266"/>
      <c r="E129" s="266"/>
      <c r="F129" s="266"/>
      <c r="G129" s="266"/>
      <c r="H129" s="266"/>
      <c r="I129" s="266"/>
      <c r="J129" s="266"/>
      <c r="K129" s="266"/>
      <c r="L129" s="266"/>
      <c r="M129" s="266"/>
      <c r="N129" s="266"/>
      <c r="O129" s="266"/>
      <c r="P129" s="266"/>
      <c r="Q129" s="266"/>
      <c r="R129" s="1058">
        <f>SUM(R125:U128)</f>
        <v>30473.746999999996</v>
      </c>
      <c r="S129" s="1059"/>
      <c r="T129" s="1059"/>
      <c r="U129" s="1060"/>
      <c r="V129" s="1062"/>
      <c r="W129" s="1062"/>
      <c r="X129" s="1062"/>
      <c r="Y129" s="1062"/>
      <c r="Z129" s="248"/>
    </row>
    <row r="130" spans="1:26" ht="25.5" customHeight="1">
      <c r="A130" s="212">
        <v>5</v>
      </c>
      <c r="B130" s="1054" t="s">
        <v>799</v>
      </c>
      <c r="C130" s="1054"/>
      <c r="D130" s="1054"/>
      <c r="E130" s="1054"/>
      <c r="F130" s="1054"/>
      <c r="G130" s="1054"/>
      <c r="H130" s="1054" t="s">
        <v>686</v>
      </c>
      <c r="I130" s="1054"/>
      <c r="J130" s="1054"/>
      <c r="K130" s="1054"/>
      <c r="L130" s="1054"/>
      <c r="M130" s="1054" t="s">
        <v>325</v>
      </c>
      <c r="N130" s="1054"/>
      <c r="O130" s="1054"/>
      <c r="P130" s="1054"/>
      <c r="Q130" s="1054"/>
      <c r="R130" s="408">
        <v>166.487</v>
      </c>
      <c r="S130" s="408"/>
      <c r="T130" s="408"/>
      <c r="U130" s="408"/>
      <c r="V130" s="1054" t="s">
        <v>833</v>
      </c>
      <c r="W130" s="1054"/>
      <c r="X130" s="1054"/>
      <c r="Y130" s="1054"/>
      <c r="Z130" s="258"/>
    </row>
    <row r="131" spans="1:26" ht="38.25" customHeight="1">
      <c r="A131" s="212">
        <v>6</v>
      </c>
      <c r="B131" s="1054" t="s">
        <v>311</v>
      </c>
      <c r="C131" s="1054"/>
      <c r="D131" s="1054"/>
      <c r="E131" s="1054"/>
      <c r="F131" s="1054"/>
      <c r="G131" s="1054"/>
      <c r="H131" s="1054" t="s">
        <v>797</v>
      </c>
      <c r="I131" s="1054"/>
      <c r="J131" s="1054"/>
      <c r="K131" s="1054"/>
      <c r="L131" s="1054"/>
      <c r="M131" s="1054" t="s">
        <v>639</v>
      </c>
      <c r="N131" s="1054"/>
      <c r="O131" s="1054"/>
      <c r="P131" s="1054"/>
      <c r="Q131" s="1054"/>
      <c r="R131" s="408">
        <v>255.994</v>
      </c>
      <c r="S131" s="408"/>
      <c r="T131" s="408"/>
      <c r="U131" s="408"/>
      <c r="V131" s="1054" t="s">
        <v>640</v>
      </c>
      <c r="W131" s="1054"/>
      <c r="X131" s="1054"/>
      <c r="Y131" s="1054"/>
      <c r="Z131" s="258"/>
    </row>
    <row r="132" spans="1:26" ht="38.25" customHeight="1">
      <c r="A132" s="212">
        <v>7</v>
      </c>
      <c r="B132" s="262" t="s">
        <v>798</v>
      </c>
      <c r="C132" s="263"/>
      <c r="D132" s="263"/>
      <c r="E132" s="263"/>
      <c r="F132" s="263"/>
      <c r="G132" s="251"/>
      <c r="H132" s="1054" t="s">
        <v>319</v>
      </c>
      <c r="I132" s="1054"/>
      <c r="J132" s="1054"/>
      <c r="K132" s="1054"/>
      <c r="L132" s="1054"/>
      <c r="M132" s="1054" t="s">
        <v>641</v>
      </c>
      <c r="N132" s="1054"/>
      <c r="O132" s="1054"/>
      <c r="P132" s="1054"/>
      <c r="Q132" s="1054"/>
      <c r="R132" s="408">
        <v>224.136</v>
      </c>
      <c r="S132" s="408"/>
      <c r="T132" s="408"/>
      <c r="U132" s="408"/>
      <c r="V132" s="1054" t="s">
        <v>642</v>
      </c>
      <c r="W132" s="1054"/>
      <c r="X132" s="1054"/>
      <c r="Y132" s="1054"/>
      <c r="Z132" s="258"/>
    </row>
    <row r="133" spans="1:26" ht="25.5" customHeight="1">
      <c r="A133" s="212">
        <v>8</v>
      </c>
      <c r="B133" s="255"/>
      <c r="C133" s="256"/>
      <c r="D133" s="256"/>
      <c r="E133" s="256"/>
      <c r="F133" s="256"/>
      <c r="G133" s="257"/>
      <c r="H133" s="1054"/>
      <c r="I133" s="1054"/>
      <c r="J133" s="1054"/>
      <c r="K133" s="1054"/>
      <c r="L133" s="1054"/>
      <c r="M133" s="1054" t="s">
        <v>643</v>
      </c>
      <c r="N133" s="1054"/>
      <c r="O133" s="1054"/>
      <c r="P133" s="1054"/>
      <c r="Q133" s="1054"/>
      <c r="R133" s="408">
        <v>217.338</v>
      </c>
      <c r="S133" s="408"/>
      <c r="T133" s="408"/>
      <c r="U133" s="408"/>
      <c r="V133" s="1054" t="s">
        <v>945</v>
      </c>
      <c r="W133" s="1054"/>
      <c r="X133" s="1054"/>
      <c r="Y133" s="1054"/>
      <c r="Z133" s="258"/>
    </row>
    <row r="134" spans="1:26" ht="25.5" customHeight="1">
      <c r="A134" s="212">
        <v>9</v>
      </c>
      <c r="B134" s="1054" t="s">
        <v>312</v>
      </c>
      <c r="C134" s="1054"/>
      <c r="D134" s="1054"/>
      <c r="E134" s="1054"/>
      <c r="F134" s="1054"/>
      <c r="G134" s="1054"/>
      <c r="H134" s="1054" t="s">
        <v>320</v>
      </c>
      <c r="I134" s="1054"/>
      <c r="J134" s="1054"/>
      <c r="K134" s="1054"/>
      <c r="L134" s="1054"/>
      <c r="M134" s="1054" t="s">
        <v>644</v>
      </c>
      <c r="N134" s="1054"/>
      <c r="O134" s="1054"/>
      <c r="P134" s="1054"/>
      <c r="Q134" s="1054"/>
      <c r="R134" s="408">
        <v>50.57784</v>
      </c>
      <c r="S134" s="408"/>
      <c r="T134" s="408"/>
      <c r="U134" s="408"/>
      <c r="V134" s="1054" t="s">
        <v>213</v>
      </c>
      <c r="W134" s="1054"/>
      <c r="X134" s="1054"/>
      <c r="Y134" s="1054"/>
      <c r="Z134" s="258"/>
    </row>
    <row r="135" spans="1:26" ht="25.5" customHeight="1">
      <c r="A135" s="212">
        <v>10</v>
      </c>
      <c r="B135" s="1054" t="s">
        <v>315</v>
      </c>
      <c r="C135" s="1054"/>
      <c r="D135" s="1054"/>
      <c r="E135" s="1054"/>
      <c r="F135" s="1054"/>
      <c r="G135" s="1054"/>
      <c r="H135" s="1054"/>
      <c r="I135" s="1054"/>
      <c r="J135" s="1054"/>
      <c r="K135" s="1054"/>
      <c r="L135" s="1054"/>
      <c r="M135" s="1054" t="s">
        <v>645</v>
      </c>
      <c r="N135" s="1054"/>
      <c r="O135" s="1054"/>
      <c r="P135" s="1054"/>
      <c r="Q135" s="1054"/>
      <c r="R135" s="408">
        <v>278.05104</v>
      </c>
      <c r="S135" s="408"/>
      <c r="T135" s="408"/>
      <c r="U135" s="408"/>
      <c r="V135" s="1054" t="s">
        <v>841</v>
      </c>
      <c r="W135" s="1054"/>
      <c r="X135" s="1054"/>
      <c r="Y135" s="1054"/>
      <c r="Z135" s="258"/>
    </row>
    <row r="136" spans="1:26" ht="25.5" customHeight="1">
      <c r="A136" s="212">
        <v>11</v>
      </c>
      <c r="B136" s="262" t="s">
        <v>316</v>
      </c>
      <c r="C136" s="263"/>
      <c r="D136" s="263"/>
      <c r="E136" s="263"/>
      <c r="F136" s="263"/>
      <c r="G136" s="251"/>
      <c r="H136" s="262" t="s">
        <v>352</v>
      </c>
      <c r="I136" s="263"/>
      <c r="J136" s="263"/>
      <c r="K136" s="263"/>
      <c r="L136" s="251"/>
      <c r="M136" s="1054" t="s">
        <v>530</v>
      </c>
      <c r="N136" s="1054"/>
      <c r="O136" s="1054"/>
      <c r="P136" s="1054"/>
      <c r="Q136" s="1054"/>
      <c r="R136" s="408">
        <v>25.898</v>
      </c>
      <c r="S136" s="408"/>
      <c r="T136" s="408"/>
      <c r="U136" s="408"/>
      <c r="V136" s="262" t="s">
        <v>327</v>
      </c>
      <c r="W136" s="263"/>
      <c r="X136" s="263"/>
      <c r="Y136" s="263"/>
      <c r="Z136" s="238"/>
    </row>
    <row r="137" spans="1:26" ht="38.25" customHeight="1">
      <c r="A137" s="212">
        <v>12</v>
      </c>
      <c r="B137" s="1054" t="s">
        <v>126</v>
      </c>
      <c r="C137" s="1054"/>
      <c r="D137" s="1054"/>
      <c r="E137" s="1054"/>
      <c r="F137" s="1054"/>
      <c r="G137" s="1054"/>
      <c r="H137" s="1054" t="s">
        <v>646</v>
      </c>
      <c r="I137" s="1054"/>
      <c r="J137" s="1054"/>
      <c r="K137" s="1054"/>
      <c r="L137" s="1054"/>
      <c r="M137" s="1054" t="s">
        <v>647</v>
      </c>
      <c r="N137" s="1054"/>
      <c r="O137" s="1054"/>
      <c r="P137" s="1054"/>
      <c r="Q137" s="1054"/>
      <c r="R137" s="408">
        <v>120.91392</v>
      </c>
      <c r="S137" s="408"/>
      <c r="T137" s="408"/>
      <c r="U137" s="408"/>
      <c r="V137" s="1054" t="s">
        <v>728</v>
      </c>
      <c r="W137" s="1054"/>
      <c r="X137" s="1054"/>
      <c r="Y137" s="1054"/>
      <c r="Z137" s="258"/>
    </row>
    <row r="138" spans="1:26" ht="25.5" customHeight="1">
      <c r="A138" s="212">
        <v>13</v>
      </c>
      <c r="B138" s="1054"/>
      <c r="C138" s="1054"/>
      <c r="D138" s="1054"/>
      <c r="E138" s="1054"/>
      <c r="F138" s="1054"/>
      <c r="G138" s="1054"/>
      <c r="H138" s="1054"/>
      <c r="I138" s="1054"/>
      <c r="J138" s="1054"/>
      <c r="K138" s="1054"/>
      <c r="L138" s="1054"/>
      <c r="M138" s="1054" t="s">
        <v>648</v>
      </c>
      <c r="N138" s="1054"/>
      <c r="O138" s="1054"/>
      <c r="P138" s="1054"/>
      <c r="Q138" s="1054"/>
      <c r="R138" s="408">
        <v>175.09224</v>
      </c>
      <c r="S138" s="408"/>
      <c r="T138" s="408"/>
      <c r="U138" s="408"/>
      <c r="V138" s="1054" t="s">
        <v>218</v>
      </c>
      <c r="W138" s="1054"/>
      <c r="X138" s="1054"/>
      <c r="Y138" s="1054"/>
      <c r="Z138" s="258"/>
    </row>
    <row r="139" spans="1:26" ht="50.25" customHeight="1">
      <c r="A139" s="212">
        <v>14</v>
      </c>
      <c r="B139" s="1061" t="s">
        <v>649</v>
      </c>
      <c r="C139" s="1062"/>
      <c r="D139" s="1062"/>
      <c r="E139" s="1062"/>
      <c r="F139" s="1062"/>
      <c r="G139" s="1063"/>
      <c r="H139" s="1061" t="s">
        <v>586</v>
      </c>
      <c r="I139" s="1062"/>
      <c r="J139" s="1062"/>
      <c r="K139" s="1062"/>
      <c r="L139" s="1063"/>
      <c r="M139" s="1061" t="s">
        <v>650</v>
      </c>
      <c r="N139" s="1062"/>
      <c r="O139" s="1062"/>
      <c r="P139" s="1062"/>
      <c r="Q139" s="1063"/>
      <c r="R139" s="296">
        <v>216.00256</v>
      </c>
      <c r="S139" s="297"/>
      <c r="T139" s="297"/>
      <c r="U139" s="298"/>
      <c r="V139" s="1061" t="s">
        <v>651</v>
      </c>
      <c r="W139" s="1062"/>
      <c r="X139" s="1062"/>
      <c r="Y139" s="1062"/>
      <c r="Z139" s="248"/>
    </row>
    <row r="140" spans="1:26" ht="25.5" customHeight="1">
      <c r="A140" s="212">
        <v>15</v>
      </c>
      <c r="B140" s="262" t="s">
        <v>127</v>
      </c>
      <c r="C140" s="263"/>
      <c r="D140" s="263"/>
      <c r="E140" s="263"/>
      <c r="F140" s="263"/>
      <c r="G140" s="251"/>
      <c r="H140" s="1054" t="s">
        <v>65</v>
      </c>
      <c r="I140" s="1054"/>
      <c r="J140" s="1054"/>
      <c r="K140" s="1054"/>
      <c r="L140" s="1054"/>
      <c r="M140" s="1054" t="s">
        <v>531</v>
      </c>
      <c r="N140" s="1054"/>
      <c r="O140" s="1054"/>
      <c r="P140" s="1054"/>
      <c r="Q140" s="1054"/>
      <c r="R140" s="408">
        <v>124.27264</v>
      </c>
      <c r="S140" s="408"/>
      <c r="T140" s="408"/>
      <c r="U140" s="408"/>
      <c r="V140" s="1054" t="s">
        <v>684</v>
      </c>
      <c r="W140" s="1054"/>
      <c r="X140" s="1054"/>
      <c r="Y140" s="1054"/>
      <c r="Z140" s="258"/>
    </row>
    <row r="141" spans="1:26" ht="25.5" customHeight="1">
      <c r="A141" s="212">
        <v>16</v>
      </c>
      <c r="B141" s="255"/>
      <c r="C141" s="256"/>
      <c r="D141" s="256"/>
      <c r="E141" s="256"/>
      <c r="F141" s="256"/>
      <c r="G141" s="257"/>
      <c r="H141" s="1054" t="s">
        <v>67</v>
      </c>
      <c r="I141" s="1054"/>
      <c r="J141" s="1054"/>
      <c r="K141" s="1054"/>
      <c r="L141" s="1054"/>
      <c r="M141" s="1054" t="s">
        <v>482</v>
      </c>
      <c r="N141" s="1054"/>
      <c r="O141" s="1054"/>
      <c r="P141" s="1054"/>
      <c r="Q141" s="1054"/>
      <c r="R141" s="408">
        <v>202.6496</v>
      </c>
      <c r="S141" s="408"/>
      <c r="T141" s="408"/>
      <c r="U141" s="408"/>
      <c r="V141" s="1054" t="s">
        <v>834</v>
      </c>
      <c r="W141" s="1054"/>
      <c r="X141" s="1054"/>
      <c r="Y141" s="1054"/>
      <c r="Z141" s="258"/>
    </row>
    <row r="142" spans="1:26" ht="64.5" customHeight="1">
      <c r="A142" s="212">
        <v>17</v>
      </c>
      <c r="B142" s="262" t="s">
        <v>129</v>
      </c>
      <c r="C142" s="263"/>
      <c r="D142" s="263"/>
      <c r="E142" s="263"/>
      <c r="F142" s="263"/>
      <c r="G142" s="251"/>
      <c r="H142" s="262" t="s">
        <v>66</v>
      </c>
      <c r="I142" s="263"/>
      <c r="J142" s="263"/>
      <c r="K142" s="263"/>
      <c r="L142" s="251"/>
      <c r="M142" s="1061" t="s">
        <v>652</v>
      </c>
      <c r="N142" s="1062"/>
      <c r="O142" s="1062"/>
      <c r="P142" s="1062"/>
      <c r="Q142" s="1063"/>
      <c r="R142" s="296">
        <v>88.96512</v>
      </c>
      <c r="S142" s="297"/>
      <c r="T142" s="297"/>
      <c r="U142" s="298"/>
      <c r="V142" s="1061" t="s">
        <v>653</v>
      </c>
      <c r="W142" s="1062"/>
      <c r="X142" s="1062"/>
      <c r="Y142" s="1062"/>
      <c r="Z142" s="248"/>
    </row>
    <row r="143" spans="1:26" ht="37.5" customHeight="1">
      <c r="A143" s="212">
        <v>18</v>
      </c>
      <c r="B143" s="255"/>
      <c r="C143" s="256"/>
      <c r="D143" s="256"/>
      <c r="E143" s="256"/>
      <c r="F143" s="256"/>
      <c r="G143" s="257"/>
      <c r="H143" s="255"/>
      <c r="I143" s="256"/>
      <c r="J143" s="256"/>
      <c r="K143" s="256"/>
      <c r="L143" s="257"/>
      <c r="M143" s="1054" t="s">
        <v>654</v>
      </c>
      <c r="N143" s="1054"/>
      <c r="O143" s="1054"/>
      <c r="P143" s="1054"/>
      <c r="Q143" s="1054"/>
      <c r="R143" s="408">
        <v>22.7328</v>
      </c>
      <c r="S143" s="408"/>
      <c r="T143" s="408"/>
      <c r="U143" s="408"/>
      <c r="V143" s="1054" t="s">
        <v>655</v>
      </c>
      <c r="W143" s="1054"/>
      <c r="X143" s="1054"/>
      <c r="Y143" s="1054"/>
      <c r="Z143" s="258"/>
    </row>
    <row r="144" spans="1:26" ht="24.75" customHeight="1">
      <c r="A144" s="212">
        <v>19</v>
      </c>
      <c r="B144" s="1054" t="s">
        <v>536</v>
      </c>
      <c r="C144" s="1054"/>
      <c r="D144" s="1054"/>
      <c r="E144" s="1054"/>
      <c r="F144" s="1054"/>
      <c r="G144" s="1054"/>
      <c r="H144" s="1054" t="s">
        <v>836</v>
      </c>
      <c r="I144" s="1054"/>
      <c r="J144" s="1054"/>
      <c r="K144" s="1054"/>
      <c r="L144" s="1054"/>
      <c r="M144" s="1054" t="s">
        <v>482</v>
      </c>
      <c r="N144" s="1054"/>
      <c r="O144" s="1054"/>
      <c r="P144" s="1054"/>
      <c r="Q144" s="1054"/>
      <c r="R144" s="408">
        <v>1229.986</v>
      </c>
      <c r="S144" s="408"/>
      <c r="T144" s="408"/>
      <c r="U144" s="408"/>
      <c r="V144" s="1054" t="s">
        <v>835</v>
      </c>
      <c r="W144" s="1054"/>
      <c r="X144" s="1054"/>
      <c r="Y144" s="1054"/>
      <c r="Z144" s="258"/>
    </row>
    <row r="145" spans="1:26" ht="25.5" customHeight="1">
      <c r="A145" s="212">
        <v>20</v>
      </c>
      <c r="B145" s="1054" t="s">
        <v>130</v>
      </c>
      <c r="C145" s="1054"/>
      <c r="D145" s="1054"/>
      <c r="E145" s="1054"/>
      <c r="F145" s="1054"/>
      <c r="G145" s="1054"/>
      <c r="H145" s="1054" t="s">
        <v>68</v>
      </c>
      <c r="I145" s="1054"/>
      <c r="J145" s="1054"/>
      <c r="K145" s="1054"/>
      <c r="L145" s="1054"/>
      <c r="M145" s="1054" t="s">
        <v>532</v>
      </c>
      <c r="N145" s="1054"/>
      <c r="O145" s="1054"/>
      <c r="P145" s="1054"/>
      <c r="Q145" s="1054"/>
      <c r="R145" s="408">
        <v>535.774</v>
      </c>
      <c r="S145" s="408"/>
      <c r="T145" s="408"/>
      <c r="U145" s="408"/>
      <c r="V145" s="1054" t="s">
        <v>216</v>
      </c>
      <c r="W145" s="1054"/>
      <c r="X145" s="1054"/>
      <c r="Y145" s="1054"/>
      <c r="Z145" s="258"/>
    </row>
    <row r="146" spans="1:26" ht="25.5" customHeight="1">
      <c r="A146" s="212">
        <v>21</v>
      </c>
      <c r="B146" s="262" t="s">
        <v>535</v>
      </c>
      <c r="C146" s="263"/>
      <c r="D146" s="263"/>
      <c r="E146" s="263"/>
      <c r="F146" s="263"/>
      <c r="G146" s="251"/>
      <c r="H146" s="262" t="s">
        <v>332</v>
      </c>
      <c r="I146" s="263"/>
      <c r="J146" s="263"/>
      <c r="K146" s="263"/>
      <c r="L146" s="251"/>
      <c r="M146" s="1054" t="s">
        <v>656</v>
      </c>
      <c r="N146" s="1054"/>
      <c r="O146" s="1054"/>
      <c r="P146" s="1054"/>
      <c r="Q146" s="1054"/>
      <c r="R146" s="408">
        <v>141.86496</v>
      </c>
      <c r="S146" s="408"/>
      <c r="T146" s="408"/>
      <c r="U146" s="408"/>
      <c r="V146" s="262" t="s">
        <v>333</v>
      </c>
      <c r="W146" s="263"/>
      <c r="X146" s="263"/>
      <c r="Y146" s="263"/>
      <c r="Z146" s="238"/>
    </row>
    <row r="147" spans="1:26" ht="25.5" customHeight="1">
      <c r="A147" s="212">
        <v>22</v>
      </c>
      <c r="B147" s="252"/>
      <c r="C147" s="253"/>
      <c r="D147" s="253"/>
      <c r="E147" s="253"/>
      <c r="F147" s="253"/>
      <c r="G147" s="254"/>
      <c r="H147" s="255"/>
      <c r="I147" s="256"/>
      <c r="J147" s="256"/>
      <c r="K147" s="256"/>
      <c r="L147" s="257"/>
      <c r="M147" s="1054" t="s">
        <v>650</v>
      </c>
      <c r="N147" s="1054"/>
      <c r="O147" s="1054"/>
      <c r="P147" s="1054"/>
      <c r="Q147" s="1054"/>
      <c r="R147" s="296">
        <v>681.07264</v>
      </c>
      <c r="S147" s="297"/>
      <c r="T147" s="297"/>
      <c r="U147" s="298"/>
      <c r="V147" s="255"/>
      <c r="W147" s="256"/>
      <c r="X147" s="256"/>
      <c r="Y147" s="256"/>
      <c r="Z147" s="1096"/>
    </row>
    <row r="148" spans="1:26" ht="67.5" customHeight="1">
      <c r="A148" s="212">
        <v>23</v>
      </c>
      <c r="B148" s="252"/>
      <c r="C148" s="253"/>
      <c r="D148" s="253"/>
      <c r="E148" s="253"/>
      <c r="F148" s="253"/>
      <c r="G148" s="254"/>
      <c r="H148" s="1054" t="s">
        <v>334</v>
      </c>
      <c r="I148" s="1054"/>
      <c r="J148" s="1054"/>
      <c r="K148" s="1054"/>
      <c r="L148" s="1054"/>
      <c r="M148" s="1054" t="s">
        <v>657</v>
      </c>
      <c r="N148" s="1054"/>
      <c r="O148" s="1054"/>
      <c r="P148" s="1054"/>
      <c r="Q148" s="1054"/>
      <c r="R148" s="408">
        <v>188.696</v>
      </c>
      <c r="S148" s="408"/>
      <c r="T148" s="408"/>
      <c r="U148" s="408"/>
      <c r="V148" s="1054" t="s">
        <v>658</v>
      </c>
      <c r="W148" s="1054"/>
      <c r="X148" s="1054"/>
      <c r="Y148" s="1054"/>
      <c r="Z148" s="258"/>
    </row>
    <row r="149" spans="1:26" ht="38.25" customHeight="1">
      <c r="A149" s="212">
        <v>24</v>
      </c>
      <c r="B149" s="255"/>
      <c r="C149" s="256"/>
      <c r="D149" s="256"/>
      <c r="E149" s="256"/>
      <c r="F149" s="256"/>
      <c r="G149" s="257"/>
      <c r="H149" s="1054"/>
      <c r="I149" s="1054"/>
      <c r="J149" s="1054"/>
      <c r="K149" s="1054"/>
      <c r="L149" s="1054"/>
      <c r="M149" s="1054" t="s">
        <v>639</v>
      </c>
      <c r="N149" s="1054"/>
      <c r="O149" s="1054"/>
      <c r="P149" s="1054"/>
      <c r="Q149" s="1054"/>
      <c r="R149" s="408">
        <v>181.385</v>
      </c>
      <c r="S149" s="408"/>
      <c r="T149" s="408"/>
      <c r="U149" s="408"/>
      <c r="V149" s="1054" t="s">
        <v>534</v>
      </c>
      <c r="W149" s="1054"/>
      <c r="X149" s="1054"/>
      <c r="Y149" s="1054"/>
      <c r="Z149" s="258"/>
    </row>
    <row r="150" spans="1:26" ht="26.25" customHeight="1">
      <c r="A150" s="212">
        <v>25</v>
      </c>
      <c r="B150" s="262" t="s">
        <v>128</v>
      </c>
      <c r="C150" s="263"/>
      <c r="D150" s="263"/>
      <c r="E150" s="263"/>
      <c r="F150" s="263"/>
      <c r="G150" s="251"/>
      <c r="H150" s="1054" t="s">
        <v>321</v>
      </c>
      <c r="I150" s="1054"/>
      <c r="J150" s="1054"/>
      <c r="K150" s="1054"/>
      <c r="L150" s="1054"/>
      <c r="M150" s="1054" t="s">
        <v>530</v>
      </c>
      <c r="N150" s="1054"/>
      <c r="O150" s="1054"/>
      <c r="P150" s="1054"/>
      <c r="Q150" s="1054"/>
      <c r="R150" s="408">
        <v>288.522</v>
      </c>
      <c r="S150" s="408"/>
      <c r="T150" s="408"/>
      <c r="U150" s="408"/>
      <c r="V150" s="1054" t="s">
        <v>219</v>
      </c>
      <c r="W150" s="1054"/>
      <c r="X150" s="1054"/>
      <c r="Y150" s="1054"/>
      <c r="Z150" s="258"/>
    </row>
    <row r="151" spans="1:26" ht="65.25" customHeight="1">
      <c r="A151" s="212">
        <v>26</v>
      </c>
      <c r="B151" s="252"/>
      <c r="C151" s="253"/>
      <c r="D151" s="253"/>
      <c r="E151" s="253"/>
      <c r="F151" s="253"/>
      <c r="G151" s="254"/>
      <c r="H151" s="1054" t="s">
        <v>323</v>
      </c>
      <c r="I151" s="1054"/>
      <c r="J151" s="1054"/>
      <c r="K151" s="1054"/>
      <c r="L151" s="1054"/>
      <c r="M151" s="1054" t="s">
        <v>647</v>
      </c>
      <c r="N151" s="1054"/>
      <c r="O151" s="1054"/>
      <c r="P151" s="1054"/>
      <c r="Q151" s="1054"/>
      <c r="R151" s="408">
        <v>2140.68</v>
      </c>
      <c r="S151" s="408"/>
      <c r="T151" s="408"/>
      <c r="U151" s="408"/>
      <c r="V151" s="1054" t="s">
        <v>330</v>
      </c>
      <c r="W151" s="1054"/>
      <c r="X151" s="1054"/>
      <c r="Y151" s="1054"/>
      <c r="Z151" s="258"/>
    </row>
    <row r="152" spans="1:26" ht="51" customHeight="1">
      <c r="A152" s="212">
        <v>27</v>
      </c>
      <c r="B152" s="255"/>
      <c r="C152" s="256"/>
      <c r="D152" s="256"/>
      <c r="E152" s="256"/>
      <c r="F152" s="256"/>
      <c r="G152" s="257"/>
      <c r="H152" s="1054"/>
      <c r="I152" s="1054"/>
      <c r="J152" s="1054"/>
      <c r="K152" s="1054"/>
      <c r="L152" s="1054"/>
      <c r="M152" s="1054" t="s">
        <v>648</v>
      </c>
      <c r="N152" s="1054"/>
      <c r="O152" s="1054"/>
      <c r="P152" s="1054"/>
      <c r="Q152" s="1054"/>
      <c r="R152" s="408">
        <v>1020.565</v>
      </c>
      <c r="S152" s="408"/>
      <c r="T152" s="408"/>
      <c r="U152" s="408"/>
      <c r="V152" s="1054" t="s">
        <v>331</v>
      </c>
      <c r="W152" s="1054"/>
      <c r="X152" s="1054"/>
      <c r="Y152" s="1054"/>
      <c r="Z152" s="258"/>
    </row>
    <row r="153" spans="1:26" ht="25.5" customHeight="1">
      <c r="A153" s="212">
        <v>28</v>
      </c>
      <c r="B153" s="1054" t="s">
        <v>239</v>
      </c>
      <c r="C153" s="1054"/>
      <c r="D153" s="1054"/>
      <c r="E153" s="1054"/>
      <c r="F153" s="1054"/>
      <c r="G153" s="1054"/>
      <c r="H153" s="1054" t="s">
        <v>69</v>
      </c>
      <c r="I153" s="1054"/>
      <c r="J153" s="1054"/>
      <c r="K153" s="1054"/>
      <c r="L153" s="1054"/>
      <c r="M153" s="1054" t="s">
        <v>533</v>
      </c>
      <c r="N153" s="1054"/>
      <c r="O153" s="1054"/>
      <c r="P153" s="1054"/>
      <c r="Q153" s="1054"/>
      <c r="R153" s="408">
        <v>417.792</v>
      </c>
      <c r="S153" s="408"/>
      <c r="T153" s="408"/>
      <c r="U153" s="408"/>
      <c r="V153" s="1054" t="s">
        <v>329</v>
      </c>
      <c r="W153" s="1054"/>
      <c r="X153" s="1054"/>
      <c r="Y153" s="1054"/>
      <c r="Z153" s="258"/>
    </row>
    <row r="154" spans="1:26" ht="25.5" customHeight="1">
      <c r="A154" s="212">
        <v>29</v>
      </c>
      <c r="B154" s="1054" t="s">
        <v>162</v>
      </c>
      <c r="C154" s="1054"/>
      <c r="D154" s="1054"/>
      <c r="E154" s="1054"/>
      <c r="F154" s="1054"/>
      <c r="G154" s="1054"/>
      <c r="H154" s="1054" t="s">
        <v>322</v>
      </c>
      <c r="I154" s="1054"/>
      <c r="J154" s="1054"/>
      <c r="K154" s="1054"/>
      <c r="L154" s="1054"/>
      <c r="M154" s="1054" t="s">
        <v>647</v>
      </c>
      <c r="N154" s="1054"/>
      <c r="O154" s="1054"/>
      <c r="P154" s="1054"/>
      <c r="Q154" s="1054"/>
      <c r="R154" s="408">
        <v>137.8</v>
      </c>
      <c r="S154" s="408"/>
      <c r="T154" s="408"/>
      <c r="U154" s="408"/>
      <c r="V154" s="1054" t="s">
        <v>838</v>
      </c>
      <c r="W154" s="1054"/>
      <c r="X154" s="1054"/>
      <c r="Y154" s="1054"/>
      <c r="Z154" s="258"/>
    </row>
    <row r="155" spans="1:26" ht="25.5" customHeight="1">
      <c r="A155" s="212">
        <v>30</v>
      </c>
      <c r="B155" s="1054"/>
      <c r="C155" s="1054"/>
      <c r="D155" s="1054"/>
      <c r="E155" s="1054"/>
      <c r="F155" s="1054"/>
      <c r="G155" s="1054"/>
      <c r="H155" s="1054"/>
      <c r="I155" s="1054"/>
      <c r="J155" s="1054"/>
      <c r="K155" s="1054"/>
      <c r="L155" s="1054"/>
      <c r="M155" s="1054" t="s">
        <v>659</v>
      </c>
      <c r="N155" s="1054"/>
      <c r="O155" s="1054"/>
      <c r="P155" s="1054"/>
      <c r="Q155" s="1054"/>
      <c r="R155" s="408">
        <v>50.98</v>
      </c>
      <c r="S155" s="408"/>
      <c r="T155" s="408"/>
      <c r="U155" s="408"/>
      <c r="V155" s="1054" t="s">
        <v>837</v>
      </c>
      <c r="W155" s="1054"/>
      <c r="X155" s="1054"/>
      <c r="Y155" s="1054"/>
      <c r="Z155" s="258"/>
    </row>
    <row r="156" spans="1:26" ht="12.75" customHeight="1">
      <c r="A156" s="212">
        <v>31</v>
      </c>
      <c r="B156" s="1054" t="s">
        <v>335</v>
      </c>
      <c r="C156" s="1054"/>
      <c r="D156" s="1054"/>
      <c r="E156" s="1054"/>
      <c r="F156" s="1054"/>
      <c r="G156" s="1054"/>
      <c r="H156" s="1054" t="s">
        <v>337</v>
      </c>
      <c r="I156" s="1054"/>
      <c r="J156" s="1054"/>
      <c r="K156" s="1054"/>
      <c r="L156" s="1054"/>
      <c r="M156" s="1054" t="s">
        <v>275</v>
      </c>
      <c r="N156" s="1054"/>
      <c r="O156" s="1054"/>
      <c r="P156" s="1054"/>
      <c r="Q156" s="1054"/>
      <c r="R156" s="408">
        <v>155.682</v>
      </c>
      <c r="S156" s="408"/>
      <c r="T156" s="408"/>
      <c r="U156" s="408"/>
      <c r="V156" s="1054" t="s">
        <v>918</v>
      </c>
      <c r="W156" s="1054"/>
      <c r="X156" s="1054"/>
      <c r="Y156" s="1054"/>
      <c r="Z156" s="258"/>
    </row>
    <row r="157" spans="1:26" ht="12.75" customHeight="1">
      <c r="A157" s="212">
        <v>32</v>
      </c>
      <c r="B157" s="1054" t="s">
        <v>336</v>
      </c>
      <c r="C157" s="1054"/>
      <c r="D157" s="1054"/>
      <c r="E157" s="1054"/>
      <c r="F157" s="1054"/>
      <c r="G157" s="1054"/>
      <c r="H157" s="1054" t="s">
        <v>338</v>
      </c>
      <c r="I157" s="1054"/>
      <c r="J157" s="1054"/>
      <c r="K157" s="1054"/>
      <c r="L157" s="1054"/>
      <c r="M157" s="1054" t="s">
        <v>275</v>
      </c>
      <c r="N157" s="1054"/>
      <c r="O157" s="1054"/>
      <c r="P157" s="1054"/>
      <c r="Q157" s="1054"/>
      <c r="R157" s="408">
        <v>43.993</v>
      </c>
      <c r="S157" s="408"/>
      <c r="T157" s="408"/>
      <c r="U157" s="408"/>
      <c r="V157" s="1054" t="s">
        <v>230</v>
      </c>
      <c r="W157" s="1054"/>
      <c r="X157" s="1054"/>
      <c r="Y157" s="1054"/>
      <c r="Z157" s="258"/>
    </row>
    <row r="158" spans="1:26" ht="25.5" customHeight="1">
      <c r="A158" s="212">
        <v>33</v>
      </c>
      <c r="B158" s="1054" t="s">
        <v>317</v>
      </c>
      <c r="C158" s="1054"/>
      <c r="D158" s="1054"/>
      <c r="E158" s="1054"/>
      <c r="F158" s="1054"/>
      <c r="G158" s="1054"/>
      <c r="H158" s="1054" t="s">
        <v>93</v>
      </c>
      <c r="I158" s="1054"/>
      <c r="J158" s="1054"/>
      <c r="K158" s="1054"/>
      <c r="L158" s="1054"/>
      <c r="M158" s="1054" t="s">
        <v>660</v>
      </c>
      <c r="N158" s="1054"/>
      <c r="O158" s="1054"/>
      <c r="P158" s="1054"/>
      <c r="Q158" s="1054"/>
      <c r="R158" s="408">
        <v>2899.791</v>
      </c>
      <c r="S158" s="408"/>
      <c r="T158" s="408"/>
      <c r="U158" s="408"/>
      <c r="V158" s="1054" t="s">
        <v>328</v>
      </c>
      <c r="W158" s="1054"/>
      <c r="X158" s="1054"/>
      <c r="Y158" s="1054"/>
      <c r="Z158" s="258"/>
    </row>
    <row r="159" spans="1:26" ht="25.5" customHeight="1">
      <c r="A159" s="212">
        <v>34</v>
      </c>
      <c r="B159" s="1054" t="s">
        <v>848</v>
      </c>
      <c r="C159" s="1054"/>
      <c r="D159" s="1054"/>
      <c r="E159" s="1054"/>
      <c r="F159" s="1054"/>
      <c r="G159" s="1054"/>
      <c r="H159" s="1054" t="s">
        <v>94</v>
      </c>
      <c r="I159" s="1054"/>
      <c r="J159" s="1054"/>
      <c r="K159" s="1054"/>
      <c r="L159" s="1054"/>
      <c r="M159" s="1054" t="s">
        <v>964</v>
      </c>
      <c r="N159" s="1054"/>
      <c r="O159" s="1054"/>
      <c r="P159" s="1054"/>
      <c r="Q159" s="1054"/>
      <c r="R159" s="408">
        <v>81.224</v>
      </c>
      <c r="S159" s="408"/>
      <c r="T159" s="408"/>
      <c r="U159" s="408"/>
      <c r="V159" s="1054" t="s">
        <v>846</v>
      </c>
      <c r="W159" s="1054"/>
      <c r="X159" s="1054"/>
      <c r="Y159" s="1054"/>
      <c r="Z159" s="258"/>
    </row>
    <row r="160" spans="1:26" ht="25.5" customHeight="1">
      <c r="A160" s="212">
        <v>35</v>
      </c>
      <c r="B160" s="1061" t="s">
        <v>156</v>
      </c>
      <c r="C160" s="1062"/>
      <c r="D160" s="1062"/>
      <c r="E160" s="1062"/>
      <c r="F160" s="1062"/>
      <c r="G160" s="1063"/>
      <c r="H160" s="1061" t="s">
        <v>157</v>
      </c>
      <c r="I160" s="1062"/>
      <c r="J160" s="1062"/>
      <c r="K160" s="1062"/>
      <c r="L160" s="1063"/>
      <c r="M160" s="1061" t="s">
        <v>161</v>
      </c>
      <c r="N160" s="1062"/>
      <c r="O160" s="1062"/>
      <c r="P160" s="1062"/>
      <c r="Q160" s="1063"/>
      <c r="R160" s="296">
        <v>118.23</v>
      </c>
      <c r="S160" s="297"/>
      <c r="T160" s="297"/>
      <c r="U160" s="298"/>
      <c r="V160" s="1061" t="s">
        <v>711</v>
      </c>
      <c r="W160" s="1062"/>
      <c r="X160" s="1062"/>
      <c r="Y160" s="1062"/>
      <c r="Z160" s="248"/>
    </row>
    <row r="161" spans="1:26" ht="38.25" customHeight="1">
      <c r="A161" s="212">
        <v>36</v>
      </c>
      <c r="B161" s="1054" t="s">
        <v>140</v>
      </c>
      <c r="C161" s="1054"/>
      <c r="D161" s="1054"/>
      <c r="E161" s="1054"/>
      <c r="F161" s="1054"/>
      <c r="G161" s="1054"/>
      <c r="H161" s="1054" t="s">
        <v>483</v>
      </c>
      <c r="I161" s="1054"/>
      <c r="J161" s="1054"/>
      <c r="K161" s="1054"/>
      <c r="L161" s="1054"/>
      <c r="M161" s="1054" t="s">
        <v>482</v>
      </c>
      <c r="N161" s="1054"/>
      <c r="O161" s="1054"/>
      <c r="P161" s="1054"/>
      <c r="Q161" s="1054"/>
      <c r="R161" s="408">
        <v>71.351</v>
      </c>
      <c r="S161" s="408"/>
      <c r="T161" s="408"/>
      <c r="U161" s="408"/>
      <c r="V161" s="1054" t="s">
        <v>840</v>
      </c>
      <c r="W161" s="1054"/>
      <c r="X161" s="1054"/>
      <c r="Y161" s="1054"/>
      <c r="Z161" s="258"/>
    </row>
    <row r="162" spans="1:26" ht="25.5" customHeight="1">
      <c r="A162" s="212">
        <v>37</v>
      </c>
      <c r="B162" s="1054" t="s">
        <v>318</v>
      </c>
      <c r="C162" s="1054"/>
      <c r="D162" s="1054"/>
      <c r="E162" s="1054"/>
      <c r="F162" s="1054"/>
      <c r="G162" s="1054"/>
      <c r="H162" s="1054" t="s">
        <v>324</v>
      </c>
      <c r="I162" s="1054"/>
      <c r="J162" s="1054"/>
      <c r="K162" s="1054"/>
      <c r="L162" s="1054"/>
      <c r="M162" s="1054" t="s">
        <v>662</v>
      </c>
      <c r="N162" s="1054"/>
      <c r="O162" s="1054"/>
      <c r="P162" s="1054"/>
      <c r="Q162" s="1054"/>
      <c r="R162" s="408">
        <v>5.661</v>
      </c>
      <c r="S162" s="408"/>
      <c r="T162" s="408"/>
      <c r="U162" s="408"/>
      <c r="V162" s="1054" t="s">
        <v>712</v>
      </c>
      <c r="W162" s="1054"/>
      <c r="X162" s="1054"/>
      <c r="Y162" s="1054"/>
      <c r="Z162" s="258"/>
    </row>
    <row r="163" spans="1:26" ht="25.5" customHeight="1">
      <c r="A163" s="212">
        <v>38</v>
      </c>
      <c r="B163" s="1054"/>
      <c r="C163" s="1054"/>
      <c r="D163" s="1054"/>
      <c r="E163" s="1054"/>
      <c r="F163" s="1054"/>
      <c r="G163" s="1054"/>
      <c r="H163" s="1054"/>
      <c r="I163" s="1054"/>
      <c r="J163" s="1054"/>
      <c r="K163" s="1054"/>
      <c r="L163" s="1054"/>
      <c r="M163" s="1054" t="s">
        <v>648</v>
      </c>
      <c r="N163" s="1054"/>
      <c r="O163" s="1054"/>
      <c r="P163" s="1054"/>
      <c r="Q163" s="1054"/>
      <c r="R163" s="408">
        <v>137.524</v>
      </c>
      <c r="S163" s="408"/>
      <c r="T163" s="408"/>
      <c r="U163" s="408"/>
      <c r="V163" s="1054"/>
      <c r="W163" s="1054"/>
      <c r="X163" s="1054"/>
      <c r="Y163" s="1054"/>
      <c r="Z163" s="258"/>
    </row>
    <row r="164" spans="1:26" ht="25.5" customHeight="1">
      <c r="A164" s="212">
        <v>39</v>
      </c>
      <c r="B164" s="1054" t="s">
        <v>95</v>
      </c>
      <c r="C164" s="1054"/>
      <c r="D164" s="1054"/>
      <c r="E164" s="1054"/>
      <c r="F164" s="1054"/>
      <c r="G164" s="1054"/>
      <c r="H164" s="1054" t="s">
        <v>64</v>
      </c>
      <c r="I164" s="1054"/>
      <c r="J164" s="1054"/>
      <c r="K164" s="1054"/>
      <c r="L164" s="1054"/>
      <c r="M164" s="1054" t="s">
        <v>661</v>
      </c>
      <c r="N164" s="1054"/>
      <c r="O164" s="1054"/>
      <c r="P164" s="1054"/>
      <c r="Q164" s="1054"/>
      <c r="R164" s="408">
        <v>6.242</v>
      </c>
      <c r="S164" s="408"/>
      <c r="T164" s="408"/>
      <c r="U164" s="408"/>
      <c r="V164" s="1054" t="s">
        <v>839</v>
      </c>
      <c r="W164" s="1054"/>
      <c r="X164" s="1054"/>
      <c r="Y164" s="1054"/>
      <c r="Z164" s="258"/>
    </row>
    <row r="165" spans="1:26" ht="12.75" customHeight="1" thickBot="1">
      <c r="A165" s="1124" t="s">
        <v>695</v>
      </c>
      <c r="B165" s="1125"/>
      <c r="C165" s="1125"/>
      <c r="D165" s="1125"/>
      <c r="E165" s="1125"/>
      <c r="F165" s="1125"/>
      <c r="G165" s="1125"/>
      <c r="H165" s="1125"/>
      <c r="I165" s="1125"/>
      <c r="J165" s="1125"/>
      <c r="K165" s="1125"/>
      <c r="L165" s="1125"/>
      <c r="M165" s="1125"/>
      <c r="N165" s="1125"/>
      <c r="O165" s="1125"/>
      <c r="P165" s="1125"/>
      <c r="Q165" s="1125"/>
      <c r="R165" s="1126">
        <f>SUM(R130:R164)</f>
        <v>12703.926359999998</v>
      </c>
      <c r="S165" s="1127"/>
      <c r="T165" s="1127"/>
      <c r="U165" s="1128"/>
      <c r="V165" s="1129"/>
      <c r="W165" s="1129"/>
      <c r="X165" s="1129"/>
      <c r="Y165" s="1129"/>
      <c r="Z165" s="1130"/>
    </row>
    <row r="166" spans="1:26" ht="12.75">
      <c r="A166" s="214"/>
      <c r="B166" s="215"/>
      <c r="C166" s="215"/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5"/>
      <c r="P166" s="215"/>
      <c r="Q166" s="215"/>
      <c r="R166" s="215"/>
      <c r="S166" s="215"/>
      <c r="T166" s="215"/>
      <c r="U166" s="215"/>
      <c r="V166" s="215"/>
      <c r="W166" s="215"/>
      <c r="X166" s="215"/>
      <c r="Y166" s="215"/>
      <c r="Z166" s="215"/>
    </row>
    <row r="167" spans="1:29" ht="16.5" customHeight="1">
      <c r="A167" s="315" t="s">
        <v>141</v>
      </c>
      <c r="B167" s="243"/>
      <c r="C167" s="243"/>
      <c r="D167" s="243"/>
      <c r="E167" s="243"/>
      <c r="F167" s="243"/>
      <c r="G167" s="243"/>
      <c r="H167" s="243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243"/>
      <c r="U167" s="243"/>
      <c r="V167" s="243"/>
      <c r="W167" s="243"/>
      <c r="X167" s="243"/>
      <c r="Y167" s="243"/>
      <c r="Z167" s="243"/>
      <c r="AA167" s="35"/>
      <c r="AB167" s="35"/>
      <c r="AC167" s="35"/>
    </row>
    <row r="168" spans="1:29" ht="39" customHeight="1">
      <c r="A168" s="127" t="s">
        <v>993</v>
      </c>
      <c r="B168" s="249" t="s">
        <v>295</v>
      </c>
      <c r="C168" s="249"/>
      <c r="D168" s="249"/>
      <c r="E168" s="249"/>
      <c r="F168" s="249"/>
      <c r="G168" s="249" t="s">
        <v>296</v>
      </c>
      <c r="H168" s="249"/>
      <c r="I168" s="249"/>
      <c r="J168" s="249"/>
      <c r="K168" s="249"/>
      <c r="L168" s="249"/>
      <c r="M168" s="249" t="s">
        <v>589</v>
      </c>
      <c r="N168" s="249"/>
      <c r="O168" s="249"/>
      <c r="P168" s="249"/>
      <c r="Q168" s="249" t="s">
        <v>297</v>
      </c>
      <c r="R168" s="250"/>
      <c r="S168" s="250"/>
      <c r="T168" s="250"/>
      <c r="U168" s="250"/>
      <c r="V168" s="250"/>
      <c r="W168" s="249" t="s">
        <v>81</v>
      </c>
      <c r="X168" s="249"/>
      <c r="Y168" s="249"/>
      <c r="Z168" s="249"/>
      <c r="AA168" s="35"/>
      <c r="AB168" s="35"/>
      <c r="AC168" s="35"/>
    </row>
    <row r="169" spans="1:29" ht="15" customHeight="1">
      <c r="A169" s="1067" t="s">
        <v>504</v>
      </c>
      <c r="B169" s="1067"/>
      <c r="C169" s="1067"/>
      <c r="D169" s="1067"/>
      <c r="E169" s="1067"/>
      <c r="F169" s="1067"/>
      <c r="G169" s="1067"/>
      <c r="H169" s="1067"/>
      <c r="I169" s="1067"/>
      <c r="J169" s="1067"/>
      <c r="K169" s="1067"/>
      <c r="L169" s="1067"/>
      <c r="M169" s="1067"/>
      <c r="N169" s="1067"/>
      <c r="O169" s="1067"/>
      <c r="P169" s="1067"/>
      <c r="Q169" s="1067"/>
      <c r="R169" s="1067"/>
      <c r="S169" s="1067"/>
      <c r="T169" s="1067"/>
      <c r="U169" s="1067"/>
      <c r="V169" s="1067"/>
      <c r="W169" s="1067"/>
      <c r="X169" s="1067"/>
      <c r="Y169" s="1067"/>
      <c r="Z169" s="1067"/>
      <c r="AA169" s="35"/>
      <c r="AB169" s="35"/>
      <c r="AC169" s="35"/>
    </row>
    <row r="170" spans="1:29" ht="25.5" customHeight="1">
      <c r="A170" s="129">
        <v>1</v>
      </c>
      <c r="B170" s="655" t="s">
        <v>802</v>
      </c>
      <c r="C170" s="655"/>
      <c r="D170" s="655"/>
      <c r="E170" s="655"/>
      <c r="F170" s="655"/>
      <c r="G170" s="655" t="s">
        <v>138</v>
      </c>
      <c r="H170" s="655"/>
      <c r="I170" s="655"/>
      <c r="J170" s="655"/>
      <c r="K170" s="655"/>
      <c r="L170" s="655"/>
      <c r="M170" s="655">
        <v>6</v>
      </c>
      <c r="N170" s="655"/>
      <c r="O170" s="655"/>
      <c r="P170" s="655"/>
      <c r="Q170" s="655" t="s">
        <v>82</v>
      </c>
      <c r="R170" s="655"/>
      <c r="S170" s="655"/>
      <c r="T170" s="655"/>
      <c r="U170" s="655"/>
      <c r="V170" s="655"/>
      <c r="W170" s="655">
        <v>0.025</v>
      </c>
      <c r="X170" s="655"/>
      <c r="Y170" s="655"/>
      <c r="Z170" s="655"/>
      <c r="AA170" s="35"/>
      <c r="AB170" s="35"/>
      <c r="AC170" s="35"/>
    </row>
    <row r="171" spans="1:29" ht="25.5" customHeight="1">
      <c r="A171" s="129">
        <v>2</v>
      </c>
      <c r="B171" s="655" t="s">
        <v>101</v>
      </c>
      <c r="C171" s="655"/>
      <c r="D171" s="655"/>
      <c r="E171" s="655"/>
      <c r="F171" s="655"/>
      <c r="G171" s="655" t="s">
        <v>803</v>
      </c>
      <c r="H171" s="655"/>
      <c r="I171" s="655"/>
      <c r="J171" s="655"/>
      <c r="K171" s="655"/>
      <c r="L171" s="655"/>
      <c r="M171" s="655">
        <v>6</v>
      </c>
      <c r="N171" s="655"/>
      <c r="O171" s="655"/>
      <c r="P171" s="655"/>
      <c r="Q171" s="655" t="s">
        <v>102</v>
      </c>
      <c r="R171" s="655"/>
      <c r="S171" s="655"/>
      <c r="T171" s="655"/>
      <c r="U171" s="655"/>
      <c r="V171" s="655"/>
      <c r="W171" s="655">
        <v>0.15</v>
      </c>
      <c r="X171" s="655"/>
      <c r="Y171" s="655"/>
      <c r="Z171" s="655"/>
      <c r="AA171" s="35"/>
      <c r="AB171" s="35"/>
      <c r="AC171" s="35"/>
    </row>
    <row r="172" spans="1:29" ht="12.75" customHeight="1">
      <c r="A172" s="129">
        <v>3</v>
      </c>
      <c r="B172" s="655" t="s">
        <v>804</v>
      </c>
      <c r="C172" s="655"/>
      <c r="D172" s="655"/>
      <c r="E172" s="655"/>
      <c r="F172" s="655"/>
      <c r="G172" s="655" t="s">
        <v>103</v>
      </c>
      <c r="H172" s="655"/>
      <c r="I172" s="655"/>
      <c r="J172" s="655"/>
      <c r="K172" s="655"/>
      <c r="L172" s="655"/>
      <c r="M172" s="655">
        <v>6</v>
      </c>
      <c r="N172" s="655"/>
      <c r="O172" s="655"/>
      <c r="P172" s="655"/>
      <c r="Q172" s="655" t="s">
        <v>82</v>
      </c>
      <c r="R172" s="655"/>
      <c r="S172" s="655"/>
      <c r="T172" s="655"/>
      <c r="U172" s="655"/>
      <c r="V172" s="655"/>
      <c r="W172" s="655">
        <v>0.09</v>
      </c>
      <c r="X172" s="655"/>
      <c r="Y172" s="655"/>
      <c r="Z172" s="655"/>
      <c r="AA172" s="35"/>
      <c r="AB172" s="35"/>
      <c r="AC172" s="35"/>
    </row>
    <row r="173" spans="1:29" ht="12.75" customHeight="1">
      <c r="A173" s="129">
        <v>4</v>
      </c>
      <c r="B173" s="655" t="s">
        <v>804</v>
      </c>
      <c r="C173" s="655"/>
      <c r="D173" s="655"/>
      <c r="E173" s="655"/>
      <c r="F173" s="655"/>
      <c r="G173" s="655" t="s">
        <v>104</v>
      </c>
      <c r="H173" s="655"/>
      <c r="I173" s="655"/>
      <c r="J173" s="655"/>
      <c r="K173" s="655"/>
      <c r="L173" s="655"/>
      <c r="M173" s="655">
        <v>6</v>
      </c>
      <c r="N173" s="655"/>
      <c r="O173" s="655"/>
      <c r="P173" s="655"/>
      <c r="Q173" s="655" t="s">
        <v>82</v>
      </c>
      <c r="R173" s="655"/>
      <c r="S173" s="655"/>
      <c r="T173" s="655"/>
      <c r="U173" s="655"/>
      <c r="V173" s="655"/>
      <c r="W173" s="655">
        <v>0.09</v>
      </c>
      <c r="X173" s="655"/>
      <c r="Y173" s="655"/>
      <c r="Z173" s="655"/>
      <c r="AA173" s="35"/>
      <c r="AB173" s="35"/>
      <c r="AC173" s="35"/>
    </row>
    <row r="174" spans="1:29" ht="12.75" customHeight="1">
      <c r="A174" s="129">
        <v>5</v>
      </c>
      <c r="B174" s="655" t="s">
        <v>105</v>
      </c>
      <c r="C174" s="655"/>
      <c r="D174" s="655"/>
      <c r="E174" s="655"/>
      <c r="F174" s="655"/>
      <c r="G174" s="655" t="s">
        <v>106</v>
      </c>
      <c r="H174" s="655"/>
      <c r="I174" s="655"/>
      <c r="J174" s="655"/>
      <c r="K174" s="655"/>
      <c r="L174" s="655"/>
      <c r="M174" s="655">
        <v>10</v>
      </c>
      <c r="N174" s="655"/>
      <c r="O174" s="655"/>
      <c r="P174" s="655"/>
      <c r="Q174" s="655" t="s">
        <v>107</v>
      </c>
      <c r="R174" s="655"/>
      <c r="S174" s="655"/>
      <c r="T174" s="655"/>
      <c r="U174" s="655"/>
      <c r="V174" s="655"/>
      <c r="W174" s="655">
        <v>0.4</v>
      </c>
      <c r="X174" s="655"/>
      <c r="Y174" s="655"/>
      <c r="Z174" s="655"/>
      <c r="AA174" s="35"/>
      <c r="AB174" s="35"/>
      <c r="AC174" s="35"/>
    </row>
    <row r="175" spans="1:29" ht="12.75" customHeight="1">
      <c r="A175" s="129">
        <v>6</v>
      </c>
      <c r="B175" s="655" t="s">
        <v>108</v>
      </c>
      <c r="C175" s="655"/>
      <c r="D175" s="655"/>
      <c r="E175" s="655"/>
      <c r="F175" s="655"/>
      <c r="G175" s="655" t="s">
        <v>109</v>
      </c>
      <c r="H175" s="655"/>
      <c r="I175" s="655"/>
      <c r="J175" s="655"/>
      <c r="K175" s="655"/>
      <c r="L175" s="655"/>
      <c r="M175" s="655">
        <v>10</v>
      </c>
      <c r="N175" s="655"/>
      <c r="O175" s="655"/>
      <c r="P175" s="655"/>
      <c r="Q175" s="655" t="s">
        <v>107</v>
      </c>
      <c r="R175" s="655"/>
      <c r="S175" s="655"/>
      <c r="T175" s="655"/>
      <c r="U175" s="655"/>
      <c r="V175" s="655"/>
      <c r="W175" s="655">
        <v>0.4</v>
      </c>
      <c r="X175" s="655"/>
      <c r="Y175" s="655"/>
      <c r="Z175" s="655"/>
      <c r="AA175" s="35"/>
      <c r="AB175" s="35"/>
      <c r="AC175" s="35"/>
    </row>
    <row r="176" spans="1:29" ht="27" customHeight="1">
      <c r="A176" s="129">
        <v>7</v>
      </c>
      <c r="B176" s="318" t="s">
        <v>848</v>
      </c>
      <c r="C176" s="294"/>
      <c r="D176" s="294"/>
      <c r="E176" s="294"/>
      <c r="F176" s="295"/>
      <c r="G176" s="318" t="s">
        <v>964</v>
      </c>
      <c r="H176" s="294"/>
      <c r="I176" s="294"/>
      <c r="J176" s="294"/>
      <c r="K176" s="294"/>
      <c r="L176" s="295"/>
      <c r="M176" s="318">
        <v>6</v>
      </c>
      <c r="N176" s="294"/>
      <c r="O176" s="294"/>
      <c r="P176" s="295"/>
      <c r="Q176" s="318" t="s">
        <v>849</v>
      </c>
      <c r="R176" s="294"/>
      <c r="S176" s="294"/>
      <c r="T176" s="294"/>
      <c r="U176" s="294"/>
      <c r="V176" s="295"/>
      <c r="W176" s="318">
        <v>2.3</v>
      </c>
      <c r="X176" s="294"/>
      <c r="Y176" s="294"/>
      <c r="Z176" s="295"/>
      <c r="AA176" s="35"/>
      <c r="AB176" s="35"/>
      <c r="AC176" s="35"/>
    </row>
    <row r="177" spans="1:29" ht="12.75" customHeight="1">
      <c r="A177" s="242" t="s">
        <v>663</v>
      </c>
      <c r="B177" s="266"/>
      <c r="C177" s="266"/>
      <c r="D177" s="266"/>
      <c r="E177" s="266"/>
      <c r="F177" s="266"/>
      <c r="G177" s="266"/>
      <c r="H177" s="266"/>
      <c r="I177" s="266"/>
      <c r="J177" s="266"/>
      <c r="K177" s="266"/>
      <c r="L177" s="266"/>
      <c r="M177" s="266"/>
      <c r="N177" s="266"/>
      <c r="O177" s="266"/>
      <c r="P177" s="266"/>
      <c r="Q177" s="266"/>
      <c r="R177" s="266"/>
      <c r="S177" s="266"/>
      <c r="T177" s="266"/>
      <c r="U177" s="266"/>
      <c r="V177" s="264"/>
      <c r="W177" s="242">
        <f>SUM(W170:Z176)</f>
        <v>3.455</v>
      </c>
      <c r="X177" s="266"/>
      <c r="Y177" s="266"/>
      <c r="Z177" s="264"/>
      <c r="AA177" s="35"/>
      <c r="AB177" s="35"/>
      <c r="AC177" s="35"/>
    </row>
    <row r="178" spans="1:29" ht="12.75" customHeight="1">
      <c r="A178" s="1054" t="s">
        <v>990</v>
      </c>
      <c r="B178" s="1054"/>
      <c r="C178" s="1054"/>
      <c r="D178" s="1054"/>
      <c r="E178" s="1054"/>
      <c r="F178" s="1054"/>
      <c r="G178" s="1054"/>
      <c r="H178" s="1054"/>
      <c r="I178" s="1054"/>
      <c r="J178" s="1054"/>
      <c r="K178" s="1054"/>
      <c r="L178" s="1054"/>
      <c r="M178" s="1054"/>
      <c r="N178" s="1054"/>
      <c r="O178" s="1054"/>
      <c r="P178" s="1054"/>
      <c r="Q178" s="1054"/>
      <c r="R178" s="1054"/>
      <c r="S178" s="1054"/>
      <c r="T178" s="1054"/>
      <c r="U178" s="1054"/>
      <c r="V178" s="1054"/>
      <c r="W178" s="1054"/>
      <c r="X178" s="1054"/>
      <c r="Y178" s="1054"/>
      <c r="Z178" s="1054"/>
      <c r="AA178" s="35"/>
      <c r="AB178" s="35"/>
      <c r="AC178" s="35"/>
    </row>
    <row r="179" spans="1:29" ht="47.25" customHeight="1">
      <c r="A179" s="126">
        <v>1</v>
      </c>
      <c r="B179" s="1054" t="s">
        <v>110</v>
      </c>
      <c r="C179" s="1054"/>
      <c r="D179" s="1054"/>
      <c r="E179" s="1054"/>
      <c r="F179" s="1054"/>
      <c r="G179" s="1054" t="s">
        <v>413</v>
      </c>
      <c r="H179" s="1054"/>
      <c r="I179" s="1054"/>
      <c r="J179" s="1054"/>
      <c r="K179" s="1054"/>
      <c r="L179" s="1054"/>
      <c r="M179" s="1054">
        <v>10</v>
      </c>
      <c r="N179" s="1054"/>
      <c r="O179" s="1054"/>
      <c r="P179" s="1054"/>
      <c r="Q179" s="1054" t="s">
        <v>111</v>
      </c>
      <c r="R179" s="1054"/>
      <c r="S179" s="1054"/>
      <c r="T179" s="1054"/>
      <c r="U179" s="1054"/>
      <c r="V179" s="1054"/>
      <c r="W179" s="317">
        <v>3</v>
      </c>
      <c r="X179" s="317"/>
      <c r="Y179" s="317"/>
      <c r="Z179" s="317"/>
      <c r="AA179" s="35"/>
      <c r="AB179" s="35"/>
      <c r="AC179" s="35"/>
    </row>
    <row r="180" spans="1:29" ht="12.75" customHeight="1">
      <c r="A180" s="242" t="s">
        <v>664</v>
      </c>
      <c r="B180" s="266"/>
      <c r="C180" s="266"/>
      <c r="D180" s="266"/>
      <c r="E180" s="266"/>
      <c r="F180" s="266"/>
      <c r="G180" s="266"/>
      <c r="H180" s="266"/>
      <c r="I180" s="266"/>
      <c r="J180" s="266"/>
      <c r="K180" s="266"/>
      <c r="L180" s="266"/>
      <c r="M180" s="266"/>
      <c r="N180" s="266"/>
      <c r="O180" s="266"/>
      <c r="P180" s="266"/>
      <c r="Q180" s="266"/>
      <c r="R180" s="266"/>
      <c r="S180" s="266"/>
      <c r="T180" s="266"/>
      <c r="U180" s="266"/>
      <c r="V180" s="264"/>
      <c r="W180" s="242">
        <v>3</v>
      </c>
      <c r="X180" s="266"/>
      <c r="Y180" s="266"/>
      <c r="Z180" s="264"/>
      <c r="AA180" s="35"/>
      <c r="AB180" s="35"/>
      <c r="AC180" s="35"/>
    </row>
    <row r="181" spans="1:29" ht="12.75" customHeight="1">
      <c r="A181" s="239" t="s">
        <v>665</v>
      </c>
      <c r="B181" s="240"/>
      <c r="C181" s="240"/>
      <c r="D181" s="240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  <c r="R181" s="240"/>
      <c r="S181" s="240"/>
      <c r="T181" s="240"/>
      <c r="U181" s="240"/>
      <c r="V181" s="241"/>
      <c r="W181" s="239">
        <f>W177+W180</f>
        <v>6.455</v>
      </c>
      <c r="X181" s="240"/>
      <c r="Y181" s="240"/>
      <c r="Z181" s="241"/>
      <c r="AA181" s="35"/>
      <c r="AB181" s="35"/>
      <c r="AC181" s="35"/>
    </row>
    <row r="182" spans="1:29" ht="16.5" customHeight="1">
      <c r="A182" s="147"/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  <c r="AA182" s="35"/>
      <c r="AB182" s="35"/>
      <c r="AC182" s="35"/>
    </row>
    <row r="183" spans="1:26" ht="16.5" customHeight="1">
      <c r="A183" s="315" t="s">
        <v>142</v>
      </c>
      <c r="B183" s="316"/>
      <c r="C183" s="316"/>
      <c r="D183" s="316"/>
      <c r="E183" s="316"/>
      <c r="F183" s="316"/>
      <c r="G183" s="316"/>
      <c r="H183" s="316"/>
      <c r="I183" s="316"/>
      <c r="J183" s="316"/>
      <c r="K183" s="316"/>
      <c r="L183" s="316"/>
      <c r="M183" s="316"/>
      <c r="N183" s="316"/>
      <c r="O183" s="316"/>
      <c r="P183" s="316"/>
      <c r="Q183" s="316"/>
      <c r="R183" s="316"/>
      <c r="S183" s="316"/>
      <c r="T183" s="316"/>
      <c r="U183" s="316"/>
      <c r="V183" s="316"/>
      <c r="W183" s="316"/>
      <c r="X183" s="316"/>
      <c r="Y183" s="316"/>
      <c r="Z183" s="316"/>
    </row>
    <row r="184" spans="1:26" ht="50.25" customHeight="1">
      <c r="A184" s="148" t="s">
        <v>993</v>
      </c>
      <c r="B184" s="1120" t="s">
        <v>299</v>
      </c>
      <c r="C184" s="1120"/>
      <c r="D184" s="1120"/>
      <c r="E184" s="1120"/>
      <c r="F184" s="1120" t="s">
        <v>295</v>
      </c>
      <c r="G184" s="1120"/>
      <c r="H184" s="1120"/>
      <c r="I184" s="1120"/>
      <c r="J184" s="1120"/>
      <c r="K184" s="1120" t="s">
        <v>297</v>
      </c>
      <c r="L184" s="1120"/>
      <c r="M184" s="1120"/>
      <c r="N184" s="1120"/>
      <c r="O184" s="1120"/>
      <c r="P184" s="317" t="s">
        <v>298</v>
      </c>
      <c r="Q184" s="317"/>
      <c r="R184" s="317"/>
      <c r="S184" s="317"/>
      <c r="T184" s="1120" t="s">
        <v>283</v>
      </c>
      <c r="U184" s="1120"/>
      <c r="V184" s="1120"/>
      <c r="W184" s="1120"/>
      <c r="X184" s="317" t="s">
        <v>287</v>
      </c>
      <c r="Y184" s="317"/>
      <c r="Z184" s="317"/>
    </row>
    <row r="185" spans="1:26" ht="37.5" customHeight="1">
      <c r="A185" s="146">
        <v>1</v>
      </c>
      <c r="B185" s="1119" t="s">
        <v>139</v>
      </c>
      <c r="C185" s="1119"/>
      <c r="D185" s="1119"/>
      <c r="E185" s="1119"/>
      <c r="F185" s="655" t="s">
        <v>159</v>
      </c>
      <c r="G185" s="655"/>
      <c r="H185" s="655"/>
      <c r="I185" s="655"/>
      <c r="J185" s="655"/>
      <c r="K185" s="655" t="s">
        <v>680</v>
      </c>
      <c r="L185" s="655"/>
      <c r="M185" s="655"/>
      <c r="N185" s="655"/>
      <c r="O185" s="655"/>
      <c r="P185" s="822" t="s">
        <v>679</v>
      </c>
      <c r="Q185" s="822"/>
      <c r="R185" s="822"/>
      <c r="S185" s="822"/>
      <c r="T185" s="822" t="s">
        <v>281</v>
      </c>
      <c r="U185" s="822"/>
      <c r="V185" s="822"/>
      <c r="W185" s="822"/>
      <c r="X185" s="314">
        <v>2244</v>
      </c>
      <c r="Y185" s="314"/>
      <c r="Z185" s="314"/>
    </row>
    <row r="186" spans="1:26" ht="39" customHeight="1">
      <c r="A186" s="146">
        <v>2</v>
      </c>
      <c r="B186" s="1119" t="s">
        <v>675</v>
      </c>
      <c r="C186" s="1119"/>
      <c r="D186" s="1119"/>
      <c r="E186" s="1119"/>
      <c r="F186" s="655" t="s">
        <v>158</v>
      </c>
      <c r="G186" s="655"/>
      <c r="H186" s="655"/>
      <c r="I186" s="655"/>
      <c r="J186" s="655"/>
      <c r="K186" s="655" t="s">
        <v>282</v>
      </c>
      <c r="L186" s="655"/>
      <c r="M186" s="655"/>
      <c r="N186" s="655"/>
      <c r="O186" s="655"/>
      <c r="P186" s="822">
        <v>70</v>
      </c>
      <c r="Q186" s="822"/>
      <c r="R186" s="822"/>
      <c r="S186" s="822"/>
      <c r="T186" s="822">
        <v>180</v>
      </c>
      <c r="U186" s="822"/>
      <c r="V186" s="822"/>
      <c r="W186" s="822"/>
      <c r="X186" s="314">
        <v>25818</v>
      </c>
      <c r="Y186" s="314"/>
      <c r="Z186" s="314"/>
    </row>
    <row r="187" spans="1:26" ht="37.5" customHeight="1">
      <c r="A187" s="146">
        <v>3</v>
      </c>
      <c r="B187" s="1119" t="s">
        <v>676</v>
      </c>
      <c r="C187" s="1119"/>
      <c r="D187" s="1119"/>
      <c r="E187" s="1119"/>
      <c r="F187" s="655" t="s">
        <v>160</v>
      </c>
      <c r="G187" s="655"/>
      <c r="H187" s="655"/>
      <c r="I187" s="655"/>
      <c r="J187" s="655"/>
      <c r="K187" s="655" t="s">
        <v>282</v>
      </c>
      <c r="L187" s="655"/>
      <c r="M187" s="655"/>
      <c r="N187" s="655"/>
      <c r="O187" s="655"/>
      <c r="P187" s="822">
        <v>70</v>
      </c>
      <c r="Q187" s="822"/>
      <c r="R187" s="822"/>
      <c r="S187" s="822"/>
      <c r="T187" s="822">
        <v>180</v>
      </c>
      <c r="U187" s="822"/>
      <c r="V187" s="822"/>
      <c r="W187" s="822"/>
      <c r="X187" s="314">
        <v>25818</v>
      </c>
      <c r="Y187" s="314"/>
      <c r="Z187" s="314"/>
    </row>
    <row r="188" spans="1:26" ht="37.5" customHeight="1">
      <c r="A188" s="146">
        <v>4</v>
      </c>
      <c r="B188" s="1119" t="s">
        <v>677</v>
      </c>
      <c r="C188" s="1119"/>
      <c r="D188" s="1119"/>
      <c r="E188" s="1119"/>
      <c r="F188" s="655" t="s">
        <v>294</v>
      </c>
      <c r="G188" s="655"/>
      <c r="H188" s="655"/>
      <c r="I188" s="655"/>
      <c r="J188" s="655"/>
      <c r="K188" s="655" t="s">
        <v>284</v>
      </c>
      <c r="L188" s="655"/>
      <c r="M188" s="655"/>
      <c r="N188" s="655"/>
      <c r="O188" s="655"/>
      <c r="P188" s="822">
        <v>120</v>
      </c>
      <c r="Q188" s="822"/>
      <c r="R188" s="822"/>
      <c r="S188" s="822"/>
      <c r="T188" s="822">
        <v>60</v>
      </c>
      <c r="U188" s="822"/>
      <c r="V188" s="822"/>
      <c r="W188" s="822"/>
      <c r="X188" s="314">
        <v>117890</v>
      </c>
      <c r="Y188" s="314"/>
      <c r="Z188" s="314"/>
    </row>
    <row r="189" spans="1:26" ht="36.75" customHeight="1">
      <c r="A189" s="146">
        <v>5</v>
      </c>
      <c r="B189" s="1119" t="s">
        <v>678</v>
      </c>
      <c r="C189" s="1119"/>
      <c r="D189" s="1119"/>
      <c r="E189" s="1119"/>
      <c r="F189" s="655" t="s">
        <v>294</v>
      </c>
      <c r="G189" s="655"/>
      <c r="H189" s="655"/>
      <c r="I189" s="655"/>
      <c r="J189" s="655"/>
      <c r="K189" s="655" t="s">
        <v>285</v>
      </c>
      <c r="L189" s="655"/>
      <c r="M189" s="655"/>
      <c r="N189" s="655"/>
      <c r="O189" s="655"/>
      <c r="P189" s="822">
        <v>95</v>
      </c>
      <c r="Q189" s="822"/>
      <c r="R189" s="822"/>
      <c r="S189" s="822"/>
      <c r="T189" s="822">
        <v>110</v>
      </c>
      <c r="U189" s="822"/>
      <c r="V189" s="822"/>
      <c r="W189" s="822"/>
      <c r="X189" s="314">
        <v>117890</v>
      </c>
      <c r="Y189" s="314"/>
      <c r="Z189" s="314"/>
    </row>
    <row r="190" spans="1:26" ht="12.75" customHeight="1">
      <c r="A190" s="146">
        <v>6</v>
      </c>
      <c r="B190" s="1119" t="s">
        <v>793</v>
      </c>
      <c r="C190" s="1119"/>
      <c r="D190" s="1119"/>
      <c r="E190" s="1119"/>
      <c r="F190" s="655" t="s">
        <v>294</v>
      </c>
      <c r="G190" s="655"/>
      <c r="H190" s="655"/>
      <c r="I190" s="655"/>
      <c r="J190" s="655"/>
      <c r="K190" s="655" t="s">
        <v>286</v>
      </c>
      <c r="L190" s="655"/>
      <c r="M190" s="655"/>
      <c r="N190" s="655"/>
      <c r="O190" s="655"/>
      <c r="P190" s="822">
        <v>35</v>
      </c>
      <c r="Q190" s="822"/>
      <c r="R190" s="822"/>
      <c r="S190" s="822"/>
      <c r="T190" s="822">
        <v>10</v>
      </c>
      <c r="U190" s="822"/>
      <c r="V190" s="822"/>
      <c r="W190" s="822"/>
      <c r="X190" s="314">
        <v>22260</v>
      </c>
      <c r="Y190" s="314"/>
      <c r="Z190" s="314"/>
    </row>
    <row r="191" spans="1:26" ht="12.75" customHeight="1">
      <c r="A191" s="822">
        <v>7</v>
      </c>
      <c r="B191" s="1119" t="s">
        <v>794</v>
      </c>
      <c r="C191" s="1119"/>
      <c r="D191" s="1119"/>
      <c r="E191" s="1119"/>
      <c r="F191" s="655" t="s">
        <v>177</v>
      </c>
      <c r="G191" s="655"/>
      <c r="H191" s="655"/>
      <c r="I191" s="655"/>
      <c r="J191" s="655"/>
      <c r="K191" s="655" t="s">
        <v>288</v>
      </c>
      <c r="L191" s="655"/>
      <c r="M191" s="655"/>
      <c r="N191" s="655"/>
      <c r="O191" s="655"/>
      <c r="P191" s="822">
        <v>95</v>
      </c>
      <c r="Q191" s="822"/>
      <c r="R191" s="822"/>
      <c r="S191" s="822"/>
      <c r="T191" s="822">
        <v>25</v>
      </c>
      <c r="U191" s="822"/>
      <c r="V191" s="822"/>
      <c r="W191" s="822"/>
      <c r="X191" s="314">
        <v>14953</v>
      </c>
      <c r="Y191" s="314"/>
      <c r="Z191" s="314"/>
    </row>
    <row r="192" spans="1:26" ht="13.5" customHeight="1">
      <c r="A192" s="822"/>
      <c r="B192" s="1119"/>
      <c r="C192" s="1119"/>
      <c r="D192" s="1119"/>
      <c r="E192" s="1119"/>
      <c r="F192" s="655" t="s">
        <v>177</v>
      </c>
      <c r="G192" s="655"/>
      <c r="H192" s="655"/>
      <c r="I192" s="655"/>
      <c r="J192" s="655"/>
      <c r="K192" s="655" t="s">
        <v>288</v>
      </c>
      <c r="L192" s="655"/>
      <c r="M192" s="655"/>
      <c r="N192" s="655"/>
      <c r="O192" s="655"/>
      <c r="P192" s="822">
        <v>95</v>
      </c>
      <c r="Q192" s="822"/>
      <c r="R192" s="822"/>
      <c r="S192" s="822"/>
      <c r="T192" s="822">
        <v>25</v>
      </c>
      <c r="U192" s="822"/>
      <c r="V192" s="822"/>
      <c r="W192" s="822"/>
      <c r="X192" s="314">
        <v>14953</v>
      </c>
      <c r="Y192" s="314"/>
      <c r="Z192" s="314"/>
    </row>
    <row r="193" spans="1:26" ht="24.75" customHeight="1">
      <c r="A193" s="146">
        <v>8</v>
      </c>
      <c r="B193" s="1119" t="s">
        <v>289</v>
      </c>
      <c r="C193" s="1119"/>
      <c r="D193" s="1119"/>
      <c r="E193" s="1119"/>
      <c r="F193" s="655" t="s">
        <v>177</v>
      </c>
      <c r="G193" s="655"/>
      <c r="H193" s="655"/>
      <c r="I193" s="655"/>
      <c r="J193" s="655"/>
      <c r="K193" s="655" t="s">
        <v>290</v>
      </c>
      <c r="L193" s="655"/>
      <c r="M193" s="655"/>
      <c r="N193" s="655"/>
      <c r="O193" s="655"/>
      <c r="P193" s="822">
        <v>120</v>
      </c>
      <c r="Q193" s="822"/>
      <c r="R193" s="822"/>
      <c r="S193" s="822"/>
      <c r="T193" s="822">
        <v>400</v>
      </c>
      <c r="U193" s="822"/>
      <c r="V193" s="822"/>
      <c r="W193" s="822"/>
      <c r="X193" s="314">
        <v>1234</v>
      </c>
      <c r="Y193" s="314"/>
      <c r="Z193" s="314"/>
    </row>
    <row r="194" spans="1:26" ht="12.75" customHeight="1">
      <c r="A194" s="146">
        <v>9</v>
      </c>
      <c r="B194" s="1119" t="s">
        <v>291</v>
      </c>
      <c r="C194" s="1119"/>
      <c r="D194" s="1119"/>
      <c r="E194" s="1119"/>
      <c r="F194" s="655" t="s">
        <v>177</v>
      </c>
      <c r="G194" s="655"/>
      <c r="H194" s="655"/>
      <c r="I194" s="655"/>
      <c r="J194" s="655"/>
      <c r="K194" s="655" t="s">
        <v>292</v>
      </c>
      <c r="L194" s="655"/>
      <c r="M194" s="655"/>
      <c r="N194" s="655"/>
      <c r="O194" s="655"/>
      <c r="P194" s="822">
        <v>50</v>
      </c>
      <c r="Q194" s="822"/>
      <c r="R194" s="822"/>
      <c r="S194" s="822"/>
      <c r="T194" s="822">
        <v>300</v>
      </c>
      <c r="U194" s="822"/>
      <c r="V194" s="822"/>
      <c r="W194" s="822"/>
      <c r="X194" s="314">
        <v>3561</v>
      </c>
      <c r="Y194" s="314"/>
      <c r="Z194" s="314"/>
    </row>
    <row r="195" spans="1:26" ht="12.75" customHeight="1">
      <c r="A195" s="146">
        <v>10</v>
      </c>
      <c r="B195" s="1119" t="s">
        <v>727</v>
      </c>
      <c r="C195" s="1119"/>
      <c r="D195" s="1119"/>
      <c r="E195" s="1119"/>
      <c r="F195" s="655" t="s">
        <v>177</v>
      </c>
      <c r="G195" s="655"/>
      <c r="H195" s="655"/>
      <c r="I195" s="655"/>
      <c r="J195" s="655"/>
      <c r="K195" s="655" t="s">
        <v>293</v>
      </c>
      <c r="L195" s="655"/>
      <c r="M195" s="655"/>
      <c r="N195" s="655"/>
      <c r="O195" s="655"/>
      <c r="P195" s="822">
        <v>16</v>
      </c>
      <c r="Q195" s="822"/>
      <c r="R195" s="822"/>
      <c r="S195" s="822"/>
      <c r="T195" s="822">
        <v>50</v>
      </c>
      <c r="U195" s="822"/>
      <c r="V195" s="822"/>
      <c r="W195" s="822"/>
      <c r="X195" s="314">
        <v>73531</v>
      </c>
      <c r="Y195" s="314"/>
      <c r="Z195" s="314"/>
    </row>
    <row r="196" spans="1:26" ht="12.75" customHeight="1">
      <c r="A196" s="1122" t="s">
        <v>934</v>
      </c>
      <c r="B196" s="1122"/>
      <c r="C196" s="1122"/>
      <c r="D196" s="1122"/>
      <c r="E196" s="1122"/>
      <c r="F196" s="1122"/>
      <c r="G196" s="1122"/>
      <c r="H196" s="1122"/>
      <c r="I196" s="1122"/>
      <c r="J196" s="1122"/>
      <c r="K196" s="1122"/>
      <c r="L196" s="1122"/>
      <c r="M196" s="1122"/>
      <c r="N196" s="1122"/>
      <c r="O196" s="1122"/>
      <c r="P196" s="1122"/>
      <c r="Q196" s="1122"/>
      <c r="R196" s="1122"/>
      <c r="S196" s="1122"/>
      <c r="T196" s="1123">
        <v>1500</v>
      </c>
      <c r="U196" s="1123"/>
      <c r="V196" s="1123"/>
      <c r="W196" s="1123"/>
      <c r="X196" s="1121">
        <f>SUM(X185:Z195)</f>
        <v>420152</v>
      </c>
      <c r="Y196" s="1121"/>
      <c r="Z196" s="1121"/>
    </row>
    <row r="197" spans="1:26" ht="12.75">
      <c r="A197" s="316"/>
      <c r="B197" s="316"/>
      <c r="C197" s="316"/>
      <c r="D197" s="316"/>
      <c r="E197" s="316"/>
      <c r="F197" s="316"/>
      <c r="G197" s="316"/>
      <c r="H197" s="316"/>
      <c r="I197" s="316"/>
      <c r="J197" s="316"/>
      <c r="K197" s="316"/>
      <c r="L197" s="316"/>
      <c r="M197" s="316"/>
      <c r="N197" s="316"/>
      <c r="O197" s="316"/>
      <c r="P197" s="316"/>
      <c r="Q197" s="316"/>
      <c r="R197" s="316"/>
      <c r="S197" s="316"/>
      <c r="T197" s="316"/>
      <c r="U197" s="316"/>
      <c r="V197" s="316"/>
      <c r="W197" s="316"/>
      <c r="X197" s="316"/>
      <c r="Y197" s="316"/>
      <c r="Z197" s="316"/>
    </row>
    <row r="198" spans="1:26" ht="16.5" customHeight="1">
      <c r="A198" s="1131" t="s">
        <v>792</v>
      </c>
      <c r="B198" s="1131"/>
      <c r="C198" s="1131"/>
      <c r="D198" s="1131"/>
      <c r="E198" s="1131"/>
      <c r="F198" s="1131"/>
      <c r="G198" s="1131"/>
      <c r="H198" s="1131"/>
      <c r="I198" s="1131"/>
      <c r="J198" s="1131"/>
      <c r="K198" s="1131"/>
      <c r="L198" s="1131"/>
      <c r="M198" s="1131"/>
      <c r="N198" s="1131"/>
      <c r="O198" s="1131"/>
      <c r="P198" s="1131"/>
      <c r="Q198" s="1131"/>
      <c r="R198" s="1131"/>
      <c r="S198" s="1131"/>
      <c r="T198" s="1131"/>
      <c r="U198" s="1131"/>
      <c r="V198" s="1131"/>
      <c r="W198" s="1131"/>
      <c r="X198" s="1131"/>
      <c r="Y198" s="1131"/>
      <c r="Z198" s="1131"/>
    </row>
    <row r="199" spans="1:26" ht="16.5" customHeight="1">
      <c r="A199" s="1054" t="s">
        <v>300</v>
      </c>
      <c r="B199" s="1054"/>
      <c r="C199" s="1054"/>
      <c r="D199" s="1054"/>
      <c r="E199" s="1054"/>
      <c r="F199" s="1054"/>
      <c r="G199" s="1054" t="s">
        <v>301</v>
      </c>
      <c r="H199" s="1054"/>
      <c r="I199" s="1054"/>
      <c r="J199" s="1054"/>
      <c r="K199" s="1054"/>
      <c r="L199" s="1054"/>
      <c r="M199" s="1054"/>
      <c r="N199" s="1054"/>
      <c r="O199" s="1054"/>
      <c r="P199" s="1054"/>
      <c r="Q199" s="1054"/>
      <c r="R199" s="1054"/>
      <c r="S199" s="1054"/>
      <c r="T199" s="1054"/>
      <c r="U199" s="1054"/>
      <c r="V199" s="1054"/>
      <c r="W199" s="1054"/>
      <c r="X199" s="1054"/>
      <c r="Y199" s="1054"/>
      <c r="Z199" s="1054"/>
    </row>
    <row r="200" spans="1:26" ht="16.5" customHeight="1">
      <c r="A200" s="1054"/>
      <c r="B200" s="1054"/>
      <c r="C200" s="1054"/>
      <c r="D200" s="1054"/>
      <c r="E200" s="1054"/>
      <c r="F200" s="1054"/>
      <c r="G200" s="1054" t="s">
        <v>897</v>
      </c>
      <c r="H200" s="1054"/>
      <c r="I200" s="1054"/>
      <c r="J200" s="1054" t="s">
        <v>445</v>
      </c>
      <c r="K200" s="1054"/>
      <c r="L200" s="1054"/>
      <c r="M200" s="1054" t="s">
        <v>518</v>
      </c>
      <c r="N200" s="1054"/>
      <c r="O200" s="1054"/>
      <c r="P200" s="1054" t="s">
        <v>754</v>
      </c>
      <c r="Q200" s="1054"/>
      <c r="R200" s="1054"/>
      <c r="S200" s="1054" t="s">
        <v>302</v>
      </c>
      <c r="T200" s="1054"/>
      <c r="U200" s="1054"/>
      <c r="V200" s="1054" t="s">
        <v>538</v>
      </c>
      <c r="W200" s="1054"/>
      <c r="X200" s="1054"/>
      <c r="Y200" s="1054"/>
      <c r="Z200" s="1054"/>
    </row>
    <row r="201" spans="1:26" ht="26.25" customHeight="1">
      <c r="A201" s="1054" t="s">
        <v>143</v>
      </c>
      <c r="B201" s="1054"/>
      <c r="C201" s="1054"/>
      <c r="D201" s="1054" t="s">
        <v>303</v>
      </c>
      <c r="E201" s="1054"/>
      <c r="F201" s="1054"/>
      <c r="G201" s="1054"/>
      <c r="H201" s="1054"/>
      <c r="I201" s="1054"/>
      <c r="J201" s="1054"/>
      <c r="K201" s="1054"/>
      <c r="L201" s="1054"/>
      <c r="M201" s="1054"/>
      <c r="N201" s="1054"/>
      <c r="O201" s="1054"/>
      <c r="P201" s="1054"/>
      <c r="Q201" s="1054"/>
      <c r="R201" s="1054"/>
      <c r="S201" s="1054"/>
      <c r="T201" s="1054"/>
      <c r="U201" s="1054"/>
      <c r="V201" s="317">
        <f aca="true" t="shared" si="0" ref="V201:V206">SUM(G201:U201)</f>
        <v>0</v>
      </c>
      <c r="W201" s="317"/>
      <c r="X201" s="317"/>
      <c r="Y201" s="317"/>
      <c r="Z201" s="317"/>
    </row>
    <row r="202" spans="1:26" ht="27.75" customHeight="1">
      <c r="A202" s="1054" t="s">
        <v>144</v>
      </c>
      <c r="B202" s="1054"/>
      <c r="C202" s="1054"/>
      <c r="D202" s="1054" t="s">
        <v>303</v>
      </c>
      <c r="E202" s="1054"/>
      <c r="F202" s="1054"/>
      <c r="G202" s="1054"/>
      <c r="H202" s="1054"/>
      <c r="I202" s="1054"/>
      <c r="J202" s="1054"/>
      <c r="K202" s="1054"/>
      <c r="L202" s="1054"/>
      <c r="M202" s="1054"/>
      <c r="N202" s="1054"/>
      <c r="O202" s="1054"/>
      <c r="P202" s="1054"/>
      <c r="Q202" s="1054"/>
      <c r="R202" s="1054"/>
      <c r="S202" s="1054">
        <v>5</v>
      </c>
      <c r="T202" s="1054"/>
      <c r="U202" s="1054"/>
      <c r="V202" s="317">
        <f t="shared" si="0"/>
        <v>5</v>
      </c>
      <c r="W202" s="317"/>
      <c r="X202" s="317"/>
      <c r="Y202" s="317"/>
      <c r="Z202" s="317"/>
    </row>
    <row r="203" spans="1:26" ht="26.25" customHeight="1">
      <c r="A203" s="1054" t="s">
        <v>145</v>
      </c>
      <c r="B203" s="1054"/>
      <c r="C203" s="1054"/>
      <c r="D203" s="1054" t="s">
        <v>303</v>
      </c>
      <c r="E203" s="1054"/>
      <c r="F203" s="1054"/>
      <c r="G203" s="1054"/>
      <c r="H203" s="1054"/>
      <c r="I203" s="1054"/>
      <c r="J203" s="1054"/>
      <c r="K203" s="1054"/>
      <c r="L203" s="1054"/>
      <c r="M203" s="1054"/>
      <c r="N203" s="1054"/>
      <c r="O203" s="1054"/>
      <c r="P203" s="1054"/>
      <c r="Q203" s="1054"/>
      <c r="R203" s="1054"/>
      <c r="S203" s="1054">
        <v>4</v>
      </c>
      <c r="T203" s="1054"/>
      <c r="U203" s="1054"/>
      <c r="V203" s="317">
        <f t="shared" si="0"/>
        <v>4</v>
      </c>
      <c r="W203" s="317"/>
      <c r="X203" s="317"/>
      <c r="Y203" s="317"/>
      <c r="Z203" s="317"/>
    </row>
    <row r="204" spans="1:26" ht="25.5" customHeight="1">
      <c r="A204" s="1054" t="s">
        <v>146</v>
      </c>
      <c r="B204" s="1054"/>
      <c r="C204" s="1054"/>
      <c r="D204" s="1054" t="s">
        <v>303</v>
      </c>
      <c r="E204" s="1054"/>
      <c r="F204" s="1054"/>
      <c r="G204" s="1054"/>
      <c r="H204" s="1054"/>
      <c r="I204" s="1054"/>
      <c r="J204" s="1054"/>
      <c r="K204" s="1054"/>
      <c r="L204" s="1054"/>
      <c r="M204" s="1054"/>
      <c r="N204" s="1054"/>
      <c r="O204" s="1054"/>
      <c r="P204" s="1054"/>
      <c r="Q204" s="1054"/>
      <c r="R204" s="1054"/>
      <c r="S204" s="1054">
        <v>17</v>
      </c>
      <c r="T204" s="1054"/>
      <c r="U204" s="1054"/>
      <c r="V204" s="317">
        <f t="shared" si="0"/>
        <v>17</v>
      </c>
      <c r="W204" s="317"/>
      <c r="X204" s="317"/>
      <c r="Y204" s="317"/>
      <c r="Z204" s="317"/>
    </row>
    <row r="205" spans="1:26" ht="15.75" customHeight="1">
      <c r="A205" s="1054" t="s">
        <v>304</v>
      </c>
      <c r="B205" s="1054"/>
      <c r="C205" s="1054"/>
      <c r="D205" s="1054" t="s">
        <v>303</v>
      </c>
      <c r="E205" s="1054"/>
      <c r="F205" s="1054"/>
      <c r="G205" s="1054">
        <v>0</v>
      </c>
      <c r="H205" s="1054"/>
      <c r="I205" s="1054"/>
      <c r="J205" s="1054">
        <v>0</v>
      </c>
      <c r="K205" s="1054"/>
      <c r="L205" s="1054"/>
      <c r="M205" s="1054">
        <v>9</v>
      </c>
      <c r="N205" s="1054"/>
      <c r="O205" s="1054"/>
      <c r="P205" s="1054">
        <v>15</v>
      </c>
      <c r="Q205" s="1054"/>
      <c r="R205" s="1054"/>
      <c r="S205" s="1054">
        <v>261</v>
      </c>
      <c r="T205" s="1054"/>
      <c r="U205" s="1054"/>
      <c r="V205" s="317">
        <f t="shared" si="0"/>
        <v>285</v>
      </c>
      <c r="W205" s="317"/>
      <c r="X205" s="317"/>
      <c r="Y205" s="317"/>
      <c r="Z205" s="317"/>
    </row>
    <row r="206" spans="1:26" ht="15.75" customHeight="1">
      <c r="A206" s="1054" t="s">
        <v>305</v>
      </c>
      <c r="B206" s="1054"/>
      <c r="C206" s="1054"/>
      <c r="D206" s="1054" t="s">
        <v>303</v>
      </c>
      <c r="E206" s="1054"/>
      <c r="F206" s="1054"/>
      <c r="G206" s="1054">
        <v>0</v>
      </c>
      <c r="H206" s="1054"/>
      <c r="I206" s="1054"/>
      <c r="J206" s="1054">
        <v>0</v>
      </c>
      <c r="K206" s="1054"/>
      <c r="L206" s="1054"/>
      <c r="M206" s="1054">
        <v>0</v>
      </c>
      <c r="N206" s="1054"/>
      <c r="O206" s="1054"/>
      <c r="P206" s="1054">
        <v>0</v>
      </c>
      <c r="Q206" s="1054"/>
      <c r="R206" s="1054"/>
      <c r="S206" s="1054">
        <v>0</v>
      </c>
      <c r="T206" s="1054"/>
      <c r="U206" s="1054"/>
      <c r="V206" s="317">
        <f t="shared" si="0"/>
        <v>0</v>
      </c>
      <c r="W206" s="317"/>
      <c r="X206" s="317"/>
      <c r="Y206" s="317"/>
      <c r="Z206" s="317"/>
    </row>
    <row r="207" spans="1:26" ht="15.75" customHeight="1">
      <c r="A207" s="1054" t="s">
        <v>306</v>
      </c>
      <c r="B207" s="1054"/>
      <c r="C207" s="1054"/>
      <c r="D207" s="1054" t="s">
        <v>303</v>
      </c>
      <c r="E207" s="1054"/>
      <c r="F207" s="1054"/>
      <c r="G207" s="1054">
        <v>0</v>
      </c>
      <c r="H207" s="1054"/>
      <c r="I207" s="1054"/>
      <c r="J207" s="1054">
        <v>0</v>
      </c>
      <c r="K207" s="1054"/>
      <c r="L207" s="1054"/>
      <c r="M207" s="1054">
        <v>3</v>
      </c>
      <c r="N207" s="1054"/>
      <c r="O207" s="1054"/>
      <c r="P207" s="1054">
        <v>5</v>
      </c>
      <c r="Q207" s="1054"/>
      <c r="R207" s="1054"/>
      <c r="S207" s="1054"/>
      <c r="T207" s="1054"/>
      <c r="U207" s="1054"/>
      <c r="V207" s="317">
        <f>SUM(G207:U207)</f>
        <v>8</v>
      </c>
      <c r="W207" s="317"/>
      <c r="X207" s="317"/>
      <c r="Y207" s="317"/>
      <c r="Z207" s="317"/>
    </row>
    <row r="208" spans="1:26" ht="16.5" customHeight="1">
      <c r="A208" s="1131"/>
      <c r="B208" s="316"/>
      <c r="C208" s="316"/>
      <c r="D208" s="316"/>
      <c r="E208" s="316"/>
      <c r="F208" s="316"/>
      <c r="G208" s="316"/>
      <c r="H208" s="316"/>
      <c r="I208" s="316"/>
      <c r="J208" s="316"/>
      <c r="K208" s="316"/>
      <c r="L208" s="316"/>
      <c r="M208" s="316"/>
      <c r="N208" s="316"/>
      <c r="O208" s="316"/>
      <c r="P208" s="316"/>
      <c r="Q208" s="316"/>
      <c r="R208" s="316"/>
      <c r="S208" s="316"/>
      <c r="T208" s="316"/>
      <c r="U208" s="316"/>
      <c r="V208" s="316"/>
      <c r="W208" s="316"/>
      <c r="X208" s="316"/>
      <c r="Y208" s="316"/>
      <c r="Z208" s="316"/>
    </row>
    <row r="209" spans="1:26" ht="15.75" customHeight="1">
      <c r="A209" s="315" t="s">
        <v>795</v>
      </c>
      <c r="B209" s="316"/>
      <c r="C209" s="316"/>
      <c r="D209" s="316"/>
      <c r="E209" s="316"/>
      <c r="F209" s="316"/>
      <c r="G209" s="316"/>
      <c r="H209" s="316"/>
      <c r="I209" s="316"/>
      <c r="J209" s="316"/>
      <c r="K209" s="316"/>
      <c r="L209" s="316"/>
      <c r="M209" s="316"/>
      <c r="N209" s="316"/>
      <c r="O209" s="316"/>
      <c r="P209" s="316"/>
      <c r="Q209" s="316"/>
      <c r="R209" s="316"/>
      <c r="S209" s="316"/>
      <c r="T209" s="316"/>
      <c r="U209" s="316"/>
      <c r="V209" s="316"/>
      <c r="W209" s="316"/>
      <c r="X209" s="316"/>
      <c r="Y209" s="316"/>
      <c r="Z209" s="316"/>
    </row>
    <row r="210" spans="1:26" ht="12.75" customHeight="1">
      <c r="A210" s="1054" t="s">
        <v>360</v>
      </c>
      <c r="B210" s="1054"/>
      <c r="C210" s="1054"/>
      <c r="D210" s="1054"/>
      <c r="E210" s="1054"/>
      <c r="F210" s="1054"/>
      <c r="G210" s="1054"/>
      <c r="H210" s="1054"/>
      <c r="I210" s="1054"/>
      <c r="J210" s="1061" t="s">
        <v>301</v>
      </c>
      <c r="K210" s="1062"/>
      <c r="L210" s="1062"/>
      <c r="M210" s="1062"/>
      <c r="N210" s="1062"/>
      <c r="O210" s="1062"/>
      <c r="P210" s="1062"/>
      <c r="Q210" s="1062"/>
      <c r="R210" s="1062"/>
      <c r="S210" s="1062"/>
      <c r="T210" s="1062"/>
      <c r="U210" s="1063"/>
      <c r="V210" s="262" t="s">
        <v>498</v>
      </c>
      <c r="W210" s="1177"/>
      <c r="X210" s="1177"/>
      <c r="Y210" s="1177"/>
      <c r="Z210" s="1178"/>
    </row>
    <row r="211" spans="1:26" ht="12.75" customHeight="1">
      <c r="A211" s="655"/>
      <c r="B211" s="655"/>
      <c r="C211" s="655"/>
      <c r="D211" s="655"/>
      <c r="E211" s="655"/>
      <c r="F211" s="655"/>
      <c r="G211" s="655"/>
      <c r="H211" s="655"/>
      <c r="I211" s="655"/>
      <c r="J211" s="822" t="s">
        <v>897</v>
      </c>
      <c r="K211" s="822"/>
      <c r="L211" s="822"/>
      <c r="M211" s="822" t="s">
        <v>445</v>
      </c>
      <c r="N211" s="822"/>
      <c r="O211" s="822"/>
      <c r="P211" s="822" t="s">
        <v>518</v>
      </c>
      <c r="Q211" s="822"/>
      <c r="R211" s="822"/>
      <c r="S211" s="822" t="s">
        <v>754</v>
      </c>
      <c r="T211" s="822"/>
      <c r="U211" s="822"/>
      <c r="V211" s="1179"/>
      <c r="W211" s="1180"/>
      <c r="X211" s="1180"/>
      <c r="Y211" s="1180"/>
      <c r="Z211" s="1181"/>
    </row>
    <row r="212" spans="1:26" ht="25.5" customHeight="1">
      <c r="A212" s="1132" t="s">
        <v>147</v>
      </c>
      <c r="B212" s="1132"/>
      <c r="C212" s="1132"/>
      <c r="D212" s="1132"/>
      <c r="E212" s="1132"/>
      <c r="F212" s="1054" t="s">
        <v>148</v>
      </c>
      <c r="G212" s="1054"/>
      <c r="H212" s="1054"/>
      <c r="I212" s="1054"/>
      <c r="J212" s="1068">
        <v>0</v>
      </c>
      <c r="K212" s="1068"/>
      <c r="L212" s="1068"/>
      <c r="M212" s="1068">
        <v>0</v>
      </c>
      <c r="N212" s="1068"/>
      <c r="O212" s="1068"/>
      <c r="P212" s="1068">
        <v>0</v>
      </c>
      <c r="Q212" s="1068"/>
      <c r="R212" s="1068"/>
      <c r="S212" s="1068">
        <v>0</v>
      </c>
      <c r="T212" s="1068"/>
      <c r="U212" s="1068"/>
      <c r="V212" s="317">
        <f aca="true" t="shared" si="1" ref="V212:V218">SUM(J212:U212)</f>
        <v>0</v>
      </c>
      <c r="W212" s="317"/>
      <c r="X212" s="317"/>
      <c r="Y212" s="317"/>
      <c r="Z212" s="317"/>
    </row>
    <row r="213" spans="1:26" ht="12.75" customHeight="1">
      <c r="A213" s="1132" t="s">
        <v>443</v>
      </c>
      <c r="B213" s="1132"/>
      <c r="C213" s="1132"/>
      <c r="D213" s="1132"/>
      <c r="E213" s="1132"/>
      <c r="F213" s="1054" t="s">
        <v>361</v>
      </c>
      <c r="G213" s="1054"/>
      <c r="H213" s="1054"/>
      <c r="I213" s="1054"/>
      <c r="J213" s="1068">
        <v>0</v>
      </c>
      <c r="K213" s="1068"/>
      <c r="L213" s="1068"/>
      <c r="M213" s="1068">
        <v>0</v>
      </c>
      <c r="N213" s="1068"/>
      <c r="O213" s="1068"/>
      <c r="P213" s="1068">
        <v>0</v>
      </c>
      <c r="Q213" s="1068"/>
      <c r="R213" s="1068"/>
      <c r="S213" s="1068">
        <v>0</v>
      </c>
      <c r="T213" s="1068"/>
      <c r="U213" s="1068"/>
      <c r="V213" s="317">
        <f t="shared" si="1"/>
        <v>0</v>
      </c>
      <c r="W213" s="317"/>
      <c r="X213" s="317"/>
      <c r="Y213" s="317"/>
      <c r="Z213" s="317"/>
    </row>
    <row r="214" spans="1:26" ht="25.5" customHeight="1">
      <c r="A214" s="1132" t="s">
        <v>149</v>
      </c>
      <c r="B214" s="1132"/>
      <c r="C214" s="1132"/>
      <c r="D214" s="1132"/>
      <c r="E214" s="1132"/>
      <c r="F214" s="1054" t="s">
        <v>361</v>
      </c>
      <c r="G214" s="1054"/>
      <c r="H214" s="1054"/>
      <c r="I214" s="1054"/>
      <c r="J214" s="1068">
        <v>0</v>
      </c>
      <c r="K214" s="1068"/>
      <c r="L214" s="1068"/>
      <c r="M214" s="1068">
        <v>0</v>
      </c>
      <c r="N214" s="1068"/>
      <c r="O214" s="1068"/>
      <c r="P214" s="1068">
        <v>0</v>
      </c>
      <c r="Q214" s="1068"/>
      <c r="R214" s="1068"/>
      <c r="S214" s="1068">
        <v>0</v>
      </c>
      <c r="T214" s="1068"/>
      <c r="U214" s="1068"/>
      <c r="V214" s="317">
        <f t="shared" si="1"/>
        <v>0</v>
      </c>
      <c r="W214" s="317"/>
      <c r="X214" s="317"/>
      <c r="Y214" s="317"/>
      <c r="Z214" s="317"/>
    </row>
    <row r="215" spans="1:26" ht="12.75" customHeight="1">
      <c r="A215" s="1133" t="s">
        <v>362</v>
      </c>
      <c r="B215" s="1133"/>
      <c r="C215" s="1133"/>
      <c r="D215" s="1133"/>
      <c r="E215" s="1133"/>
      <c r="F215" s="1054" t="s">
        <v>361</v>
      </c>
      <c r="G215" s="1054"/>
      <c r="H215" s="1054"/>
      <c r="I215" s="1054"/>
      <c r="J215" s="1068">
        <v>0</v>
      </c>
      <c r="K215" s="1068"/>
      <c r="L215" s="1068"/>
      <c r="M215" s="1068">
        <v>0</v>
      </c>
      <c r="N215" s="1068"/>
      <c r="O215" s="1068"/>
      <c r="P215" s="1068">
        <v>0</v>
      </c>
      <c r="Q215" s="1068"/>
      <c r="R215" s="1068"/>
      <c r="S215" s="1068">
        <v>0</v>
      </c>
      <c r="T215" s="1068"/>
      <c r="U215" s="1068"/>
      <c r="V215" s="317">
        <f t="shared" si="1"/>
        <v>0</v>
      </c>
      <c r="W215" s="317"/>
      <c r="X215" s="317"/>
      <c r="Y215" s="317"/>
      <c r="Z215" s="317"/>
    </row>
    <row r="216" spans="1:26" ht="12.75" customHeight="1">
      <c r="A216" s="1132" t="s">
        <v>363</v>
      </c>
      <c r="B216" s="1132"/>
      <c r="C216" s="1132"/>
      <c r="D216" s="1132"/>
      <c r="E216" s="1132"/>
      <c r="F216" s="1054" t="s">
        <v>361</v>
      </c>
      <c r="G216" s="1054"/>
      <c r="H216" s="1054"/>
      <c r="I216" s="1054"/>
      <c r="J216" s="1068">
        <v>0</v>
      </c>
      <c r="K216" s="1068"/>
      <c r="L216" s="1068"/>
      <c r="M216" s="1068">
        <v>0</v>
      </c>
      <c r="N216" s="1068"/>
      <c r="O216" s="1068"/>
      <c r="P216" s="1068">
        <v>0</v>
      </c>
      <c r="Q216" s="1068"/>
      <c r="R216" s="1068"/>
      <c r="S216" s="1068">
        <v>0</v>
      </c>
      <c r="T216" s="1068"/>
      <c r="U216" s="1068"/>
      <c r="V216" s="317">
        <f t="shared" si="1"/>
        <v>0</v>
      </c>
      <c r="W216" s="317"/>
      <c r="X216" s="317"/>
      <c r="Y216" s="317"/>
      <c r="Z216" s="317"/>
    </row>
    <row r="217" spans="1:26" ht="14.25" customHeight="1">
      <c r="A217" s="1132" t="s">
        <v>150</v>
      </c>
      <c r="B217" s="1132"/>
      <c r="C217" s="1132"/>
      <c r="D217" s="1132"/>
      <c r="E217" s="1132"/>
      <c r="F217" s="1054" t="s">
        <v>361</v>
      </c>
      <c r="G217" s="1054"/>
      <c r="H217" s="1054"/>
      <c r="I217" s="1054"/>
      <c r="J217" s="1068">
        <v>0</v>
      </c>
      <c r="K217" s="1068"/>
      <c r="L217" s="1068"/>
      <c r="M217" s="1068">
        <v>0</v>
      </c>
      <c r="N217" s="1068"/>
      <c r="O217" s="1068"/>
      <c r="P217" s="1068">
        <v>0</v>
      </c>
      <c r="Q217" s="1068"/>
      <c r="R217" s="1068"/>
      <c r="S217" s="1068">
        <v>0</v>
      </c>
      <c r="T217" s="1068"/>
      <c r="U217" s="1068"/>
      <c r="V217" s="317">
        <f t="shared" si="1"/>
        <v>0</v>
      </c>
      <c r="W217" s="317"/>
      <c r="X217" s="317"/>
      <c r="Y217" s="317"/>
      <c r="Z217" s="317"/>
    </row>
    <row r="218" spans="1:26" ht="39" customHeight="1">
      <c r="A218" s="1132" t="s">
        <v>718</v>
      </c>
      <c r="B218" s="1132"/>
      <c r="C218" s="1132"/>
      <c r="D218" s="1132"/>
      <c r="E218" s="1132"/>
      <c r="F218" s="1054" t="s">
        <v>361</v>
      </c>
      <c r="G218" s="1054"/>
      <c r="H218" s="1054"/>
      <c r="I218" s="1054"/>
      <c r="J218" s="1068">
        <v>0</v>
      </c>
      <c r="K218" s="1068"/>
      <c r="L218" s="1068"/>
      <c r="M218" s="1068">
        <v>2</v>
      </c>
      <c r="N218" s="1068"/>
      <c r="O218" s="1068"/>
      <c r="P218" s="1068">
        <v>0</v>
      </c>
      <c r="Q218" s="1068"/>
      <c r="R218" s="1068"/>
      <c r="S218" s="1068">
        <v>0</v>
      </c>
      <c r="T218" s="1068"/>
      <c r="U218" s="1068"/>
      <c r="V218" s="317">
        <f t="shared" si="1"/>
        <v>2</v>
      </c>
      <c r="W218" s="317"/>
      <c r="X218" s="317"/>
      <c r="Y218" s="317"/>
      <c r="Z218" s="317"/>
    </row>
    <row r="219" spans="1:26" ht="15.75" customHeight="1">
      <c r="A219" s="1131"/>
      <c r="B219" s="316"/>
      <c r="C219" s="316"/>
      <c r="D219" s="316"/>
      <c r="E219" s="316"/>
      <c r="F219" s="316"/>
      <c r="G219" s="316"/>
      <c r="H219" s="316"/>
      <c r="I219" s="316"/>
      <c r="J219" s="316"/>
      <c r="K219" s="316"/>
      <c r="L219" s="316"/>
      <c r="M219" s="316"/>
      <c r="N219" s="316"/>
      <c r="O219" s="316"/>
      <c r="P219" s="316"/>
      <c r="Q219" s="316"/>
      <c r="R219" s="316"/>
      <c r="S219" s="316"/>
      <c r="T219" s="316"/>
      <c r="U219" s="316"/>
      <c r="V219" s="316"/>
      <c r="W219" s="316"/>
      <c r="X219" s="316"/>
      <c r="Y219" s="316"/>
      <c r="Z219" s="316"/>
    </row>
    <row r="220" spans="1:26" ht="36" customHeight="1">
      <c r="A220" s="1070" t="s">
        <v>526</v>
      </c>
      <c r="B220" s="1070"/>
      <c r="C220" s="1070"/>
      <c r="D220" s="1070"/>
      <c r="E220" s="1070"/>
      <c r="F220" s="1070"/>
      <c r="G220" s="1070"/>
      <c r="H220" s="1070"/>
      <c r="I220" s="1070"/>
      <c r="J220" s="1070"/>
      <c r="K220" s="1070"/>
      <c r="L220" s="1070"/>
      <c r="M220" s="1070"/>
      <c r="N220" s="1070"/>
      <c r="O220" s="1070"/>
      <c r="P220" s="1070"/>
      <c r="Q220" s="1070"/>
      <c r="R220" s="1070"/>
      <c r="S220" s="1070"/>
      <c r="T220" s="1070"/>
      <c r="U220" s="1070"/>
      <c r="V220" s="1070"/>
      <c r="W220" s="1070"/>
      <c r="X220" s="1070"/>
      <c r="Y220" s="1070"/>
      <c r="Z220" s="1070"/>
    </row>
    <row r="221" spans="1:26" ht="26.25" customHeight="1">
      <c r="A221" s="1054" t="s">
        <v>366</v>
      </c>
      <c r="B221" s="1054"/>
      <c r="C221" s="1054"/>
      <c r="D221" s="1054"/>
      <c r="E221" s="1054"/>
      <c r="F221" s="1133" t="s">
        <v>850</v>
      </c>
      <c r="G221" s="1133"/>
      <c r="H221" s="1133"/>
      <c r="I221" s="1133"/>
      <c r="J221" s="1068">
        <v>5</v>
      </c>
      <c r="K221" s="1068"/>
      <c r="L221" s="1068"/>
      <c r="M221" s="1068">
        <v>7.5</v>
      </c>
      <c r="N221" s="1068"/>
      <c r="O221" s="1068"/>
      <c r="P221" s="1068">
        <v>10</v>
      </c>
      <c r="Q221" s="1068"/>
      <c r="R221" s="1068"/>
      <c r="S221" s="1068">
        <v>30</v>
      </c>
      <c r="T221" s="1068"/>
      <c r="U221" s="1068"/>
      <c r="V221" s="1068">
        <v>100</v>
      </c>
      <c r="W221" s="1068"/>
      <c r="X221" s="1068"/>
      <c r="Y221" s="1054">
        <v>160</v>
      </c>
      <c r="Z221" s="1054"/>
    </row>
    <row r="222" spans="1:26" ht="22.5" customHeight="1">
      <c r="A222" s="1054" t="s">
        <v>367</v>
      </c>
      <c r="B222" s="1054"/>
      <c r="C222" s="1054"/>
      <c r="D222" s="1054"/>
      <c r="E222" s="1054"/>
      <c r="F222" s="1133" t="s">
        <v>361</v>
      </c>
      <c r="G222" s="1133"/>
      <c r="H222" s="1133"/>
      <c r="I222" s="1133"/>
      <c r="J222" s="1068">
        <v>0</v>
      </c>
      <c r="K222" s="1068"/>
      <c r="L222" s="1068"/>
      <c r="M222" s="1068">
        <v>0</v>
      </c>
      <c r="N222" s="1068"/>
      <c r="O222" s="1068"/>
      <c r="P222" s="1068">
        <v>0</v>
      </c>
      <c r="Q222" s="1068"/>
      <c r="R222" s="1068"/>
      <c r="S222" s="1068">
        <v>0</v>
      </c>
      <c r="T222" s="1068"/>
      <c r="U222" s="1068"/>
      <c r="V222" s="1068">
        <v>0</v>
      </c>
      <c r="W222" s="1068"/>
      <c r="X222" s="1068"/>
      <c r="Y222" s="1054">
        <v>0</v>
      </c>
      <c r="Z222" s="1054"/>
    </row>
    <row r="223" spans="1:26" ht="36" customHeight="1">
      <c r="A223" s="1070" t="s">
        <v>527</v>
      </c>
      <c r="B223" s="1071"/>
      <c r="C223" s="1071"/>
      <c r="D223" s="1071"/>
      <c r="E223" s="1071"/>
      <c r="F223" s="1071"/>
      <c r="G223" s="1071"/>
      <c r="H223" s="1071"/>
      <c r="I223" s="1071"/>
      <c r="J223" s="1071"/>
      <c r="K223" s="1071"/>
      <c r="L223" s="1071"/>
      <c r="M223" s="1071"/>
      <c r="N223" s="1071"/>
      <c r="O223" s="1071"/>
      <c r="P223" s="1071"/>
      <c r="Q223" s="1071"/>
      <c r="R223" s="1071"/>
      <c r="S223" s="1071"/>
      <c r="T223" s="1071"/>
      <c r="U223" s="1071"/>
      <c r="V223" s="1071"/>
      <c r="W223" s="1071"/>
      <c r="X223" s="1071"/>
      <c r="Y223" s="1071"/>
      <c r="Z223" s="1071"/>
    </row>
    <row r="224" spans="1:26" ht="51" customHeight="1">
      <c r="A224" s="1054" t="s">
        <v>368</v>
      </c>
      <c r="B224" s="1054"/>
      <c r="C224" s="1054"/>
      <c r="D224" s="1054"/>
      <c r="E224" s="1054" t="s">
        <v>670</v>
      </c>
      <c r="F224" s="1054"/>
      <c r="G224" s="1054"/>
      <c r="H224" s="1061" t="s">
        <v>671</v>
      </c>
      <c r="I224" s="1062"/>
      <c r="J224" s="1063"/>
      <c r="K224" s="1054" t="s">
        <v>669</v>
      </c>
      <c r="L224" s="1054"/>
      <c r="M224" s="1054"/>
      <c r="N224" s="1054"/>
      <c r="O224" s="1054" t="s">
        <v>668</v>
      </c>
      <c r="P224" s="1069"/>
      <c r="Q224" s="1054"/>
      <c r="R224" s="1054"/>
      <c r="S224" s="1054" t="s">
        <v>369</v>
      </c>
      <c r="T224" s="1054"/>
      <c r="U224" s="1069"/>
      <c r="V224" s="1054"/>
      <c r="W224" s="1054" t="s">
        <v>672</v>
      </c>
      <c r="X224" s="1054"/>
      <c r="Y224" s="1054"/>
      <c r="Z224" s="1069"/>
    </row>
    <row r="225" spans="1:26" ht="15" customHeight="1">
      <c r="A225" s="1054"/>
      <c r="B225" s="1054"/>
      <c r="C225" s="1054"/>
      <c r="D225" s="1054"/>
      <c r="E225" s="1054" t="s">
        <v>252</v>
      </c>
      <c r="F225" s="1054"/>
      <c r="G225" s="1054"/>
      <c r="H225" s="1165" t="s">
        <v>188</v>
      </c>
      <c r="I225" s="1165"/>
      <c r="J225" s="1165"/>
      <c r="K225" s="1054" t="s">
        <v>358</v>
      </c>
      <c r="L225" s="1054"/>
      <c r="M225" s="1054"/>
      <c r="N225" s="1054"/>
      <c r="O225" s="1054" t="s">
        <v>358</v>
      </c>
      <c r="P225" s="1069"/>
      <c r="Q225" s="1054"/>
      <c r="R225" s="1054"/>
      <c r="S225" s="1054" t="s">
        <v>358</v>
      </c>
      <c r="T225" s="1054"/>
      <c r="U225" s="1069"/>
      <c r="V225" s="1054"/>
      <c r="W225" s="1054" t="s">
        <v>907</v>
      </c>
      <c r="X225" s="1054"/>
      <c r="Y225" s="1054"/>
      <c r="Z225" s="1069"/>
    </row>
    <row r="226" spans="1:26" ht="12" customHeight="1">
      <c r="A226" s="317" t="s">
        <v>370</v>
      </c>
      <c r="B226" s="1067"/>
      <c r="C226" s="1067"/>
      <c r="D226" s="1067"/>
      <c r="E226" s="1067"/>
      <c r="F226" s="1067"/>
      <c r="G226" s="1067"/>
      <c r="H226" s="1067"/>
      <c r="I226" s="1067"/>
      <c r="J226" s="1067"/>
      <c r="K226" s="1067"/>
      <c r="L226" s="1067"/>
      <c r="M226" s="1067"/>
      <c r="N226" s="1067"/>
      <c r="O226" s="1067"/>
      <c r="P226" s="1067"/>
      <c r="Q226" s="1067"/>
      <c r="R226" s="1067"/>
      <c r="S226" s="1067"/>
      <c r="T226" s="1067"/>
      <c r="U226" s="1067"/>
      <c r="V226" s="1067"/>
      <c r="W226" s="1067"/>
      <c r="X226" s="1067"/>
      <c r="Y226" s="1067"/>
      <c r="Z226" s="1067"/>
    </row>
    <row r="227" spans="1:26" ht="12.75" customHeight="1">
      <c r="A227" s="1123" t="s">
        <v>190</v>
      </c>
      <c r="B227" s="1123"/>
      <c r="C227" s="1123"/>
      <c r="D227" s="1123"/>
      <c r="E227" s="1134">
        <v>1</v>
      </c>
      <c r="F227" s="1134"/>
      <c r="G227" s="1134"/>
      <c r="H227" s="1134" t="s">
        <v>253</v>
      </c>
      <c r="I227" s="1134"/>
      <c r="J227" s="1134"/>
      <c r="K227" s="1054">
        <v>0.5</v>
      </c>
      <c r="L227" s="1069"/>
      <c r="M227" s="1069"/>
      <c r="N227" s="1069"/>
      <c r="O227" s="1054">
        <v>0.5</v>
      </c>
      <c r="P227" s="1069"/>
      <c r="Q227" s="1069"/>
      <c r="R227" s="1069"/>
      <c r="S227" s="1054">
        <v>0.5</v>
      </c>
      <c r="T227" s="1069"/>
      <c r="U227" s="1069"/>
      <c r="V227" s="1069"/>
      <c r="W227" s="408">
        <v>32566.348</v>
      </c>
      <c r="X227" s="408"/>
      <c r="Y227" s="408"/>
      <c r="Z227" s="408"/>
    </row>
    <row r="228" spans="1:26" ht="12.75" customHeight="1">
      <c r="A228" s="317"/>
      <c r="B228" s="317"/>
      <c r="C228" s="317"/>
      <c r="D228" s="317"/>
      <c r="E228" s="1135">
        <v>1</v>
      </c>
      <c r="F228" s="1135"/>
      <c r="G228" s="1135"/>
      <c r="H228" s="1135" t="s">
        <v>253</v>
      </c>
      <c r="I228" s="1135"/>
      <c r="J228" s="1135"/>
      <c r="K228" s="655">
        <v>0.5</v>
      </c>
      <c r="L228" s="1067"/>
      <c r="M228" s="1067"/>
      <c r="N228" s="1067"/>
      <c r="O228" s="655">
        <v>0.5</v>
      </c>
      <c r="P228" s="1067"/>
      <c r="Q228" s="1067"/>
      <c r="R228" s="1067"/>
      <c r="S228" s="655"/>
      <c r="T228" s="1067"/>
      <c r="U228" s="1067"/>
      <c r="V228" s="1067"/>
      <c r="W228" s="1065">
        <v>5343.298</v>
      </c>
      <c r="X228" s="1065"/>
      <c r="Y228" s="1065"/>
      <c r="Z228" s="1065"/>
    </row>
    <row r="229" spans="1:26" ht="12.75" customHeight="1">
      <c r="A229" s="1123"/>
      <c r="B229" s="1123"/>
      <c r="C229" s="1123"/>
      <c r="D229" s="1123"/>
      <c r="E229" s="1134">
        <v>1</v>
      </c>
      <c r="F229" s="1134"/>
      <c r="G229" s="1134"/>
      <c r="H229" s="1134" t="s">
        <v>253</v>
      </c>
      <c r="I229" s="1134"/>
      <c r="J229" s="1134"/>
      <c r="K229" s="1054">
        <v>2</v>
      </c>
      <c r="L229" s="1069"/>
      <c r="M229" s="1069"/>
      <c r="N229" s="1069"/>
      <c r="O229" s="1054">
        <v>0.5</v>
      </c>
      <c r="P229" s="1069"/>
      <c r="Q229" s="1069"/>
      <c r="R229" s="1069"/>
      <c r="S229" s="1054"/>
      <c r="T229" s="1069"/>
      <c r="U229" s="1069"/>
      <c r="V229" s="1069"/>
      <c r="W229" s="408">
        <v>10708.545</v>
      </c>
      <c r="X229" s="408"/>
      <c r="Y229" s="408"/>
      <c r="Z229" s="408"/>
    </row>
    <row r="230" spans="1:26" ht="12.75" customHeight="1">
      <c r="A230" s="317"/>
      <c r="B230" s="317"/>
      <c r="C230" s="317"/>
      <c r="D230" s="317"/>
      <c r="E230" s="1135">
        <v>1</v>
      </c>
      <c r="F230" s="1135"/>
      <c r="G230" s="1135"/>
      <c r="H230" s="1135" t="s">
        <v>253</v>
      </c>
      <c r="I230" s="1135"/>
      <c r="J230" s="1135"/>
      <c r="K230" s="655">
        <v>2</v>
      </c>
      <c r="L230" s="1067"/>
      <c r="M230" s="1067"/>
      <c r="N230" s="1067"/>
      <c r="O230" s="655">
        <v>0.5</v>
      </c>
      <c r="P230" s="1067"/>
      <c r="Q230" s="1067"/>
      <c r="R230" s="1067"/>
      <c r="S230" s="655"/>
      <c r="T230" s="1067"/>
      <c r="U230" s="1067"/>
      <c r="V230" s="1067"/>
      <c r="W230" s="1065">
        <v>2643.807</v>
      </c>
      <c r="X230" s="1065"/>
      <c r="Y230" s="1065"/>
      <c r="Z230" s="1065"/>
    </row>
    <row r="231" spans="1:26" ht="12.75" customHeight="1">
      <c r="A231" s="1123"/>
      <c r="B231" s="1123"/>
      <c r="C231" s="1123"/>
      <c r="D231" s="1123"/>
      <c r="E231" s="1134">
        <v>1</v>
      </c>
      <c r="F231" s="1134"/>
      <c r="G231" s="1134"/>
      <c r="H231" s="1134" t="s">
        <v>253</v>
      </c>
      <c r="I231" s="1134"/>
      <c r="J231" s="1134"/>
      <c r="K231" s="1054">
        <v>2</v>
      </c>
      <c r="L231" s="1069"/>
      <c r="M231" s="1069"/>
      <c r="N231" s="1069"/>
      <c r="O231" s="1054">
        <v>0.5</v>
      </c>
      <c r="P231" s="1069"/>
      <c r="Q231" s="1069"/>
      <c r="R231" s="1069"/>
      <c r="S231" s="1054"/>
      <c r="T231" s="1069"/>
      <c r="U231" s="1069"/>
      <c r="V231" s="1069"/>
      <c r="W231" s="408">
        <v>2269.481</v>
      </c>
      <c r="X231" s="408"/>
      <c r="Y231" s="408"/>
      <c r="Z231" s="408"/>
    </row>
    <row r="232" spans="1:26" ht="12.75" customHeight="1">
      <c r="A232" s="1042" t="s">
        <v>796</v>
      </c>
      <c r="B232" s="1043"/>
      <c r="C232" s="1043"/>
      <c r="D232" s="1044"/>
      <c r="E232" s="1135">
        <v>1</v>
      </c>
      <c r="F232" s="1135"/>
      <c r="G232" s="1135"/>
      <c r="H232" s="1135" t="s">
        <v>253</v>
      </c>
      <c r="I232" s="1135"/>
      <c r="J232" s="1135"/>
      <c r="K232" s="655">
        <v>0.5</v>
      </c>
      <c r="L232" s="1067"/>
      <c r="M232" s="1067"/>
      <c r="N232" s="1067"/>
      <c r="O232" s="655">
        <v>0.5</v>
      </c>
      <c r="P232" s="1067"/>
      <c r="Q232" s="1067"/>
      <c r="R232" s="1067"/>
      <c r="S232" s="655">
        <v>0.5</v>
      </c>
      <c r="T232" s="1067"/>
      <c r="U232" s="1067"/>
      <c r="V232" s="1067"/>
      <c r="W232" s="1065">
        <v>21988.402</v>
      </c>
      <c r="X232" s="1065"/>
      <c r="Y232" s="1065"/>
      <c r="Z232" s="1065"/>
    </row>
    <row r="233" spans="1:26" ht="12.75" customHeight="1">
      <c r="A233" s="1048"/>
      <c r="B233" s="1049"/>
      <c r="C233" s="1049"/>
      <c r="D233" s="1050"/>
      <c r="E233" s="1134">
        <v>1</v>
      </c>
      <c r="F233" s="1134"/>
      <c r="G233" s="1134"/>
      <c r="H233" s="1134" t="s">
        <v>253</v>
      </c>
      <c r="I233" s="1134"/>
      <c r="J233" s="1134"/>
      <c r="K233" s="1054">
        <v>2</v>
      </c>
      <c r="L233" s="1069"/>
      <c r="M233" s="1069"/>
      <c r="N233" s="1069"/>
      <c r="O233" s="1054">
        <v>0.5</v>
      </c>
      <c r="P233" s="1069"/>
      <c r="Q233" s="1069"/>
      <c r="R233" s="1069"/>
      <c r="S233" s="1054"/>
      <c r="T233" s="1069"/>
      <c r="U233" s="1069"/>
      <c r="V233" s="1069"/>
      <c r="W233" s="408">
        <v>11310.787</v>
      </c>
      <c r="X233" s="408"/>
      <c r="Y233" s="408"/>
      <c r="Z233" s="408"/>
    </row>
    <row r="234" spans="1:26" ht="12.75" customHeight="1">
      <c r="A234" s="1120" t="s">
        <v>192</v>
      </c>
      <c r="B234" s="1120"/>
      <c r="C234" s="1120"/>
      <c r="D234" s="1120"/>
      <c r="E234" s="1135">
        <v>1</v>
      </c>
      <c r="F234" s="1135"/>
      <c r="G234" s="1135"/>
      <c r="H234" s="1135" t="s">
        <v>253</v>
      </c>
      <c r="I234" s="1135"/>
      <c r="J234" s="1135"/>
      <c r="K234" s="655">
        <v>2</v>
      </c>
      <c r="L234" s="1067"/>
      <c r="M234" s="1067"/>
      <c r="N234" s="1067"/>
      <c r="O234" s="655">
        <v>0.5</v>
      </c>
      <c r="P234" s="1067"/>
      <c r="Q234" s="1067"/>
      <c r="R234" s="1067"/>
      <c r="S234" s="655">
        <v>0.5</v>
      </c>
      <c r="T234" s="1067"/>
      <c r="U234" s="1067"/>
      <c r="V234" s="1067"/>
      <c r="W234" s="1065">
        <v>519.57</v>
      </c>
      <c r="X234" s="1065"/>
      <c r="Y234" s="1065"/>
      <c r="Z234" s="1065"/>
    </row>
    <row r="235" spans="1:40" ht="12.75" customHeight="1">
      <c r="A235" s="1123" t="s">
        <v>806</v>
      </c>
      <c r="B235" s="1123"/>
      <c r="C235" s="1123"/>
      <c r="D235" s="1123"/>
      <c r="E235" s="1134">
        <v>1</v>
      </c>
      <c r="F235" s="1134"/>
      <c r="G235" s="1134"/>
      <c r="H235" s="1134" t="s">
        <v>253</v>
      </c>
      <c r="I235" s="1134"/>
      <c r="J235" s="1134"/>
      <c r="K235" s="1054">
        <v>0.5</v>
      </c>
      <c r="L235" s="1069"/>
      <c r="M235" s="1069"/>
      <c r="N235" s="1069"/>
      <c r="O235" s="1054">
        <v>0.5</v>
      </c>
      <c r="P235" s="1069"/>
      <c r="Q235" s="1069"/>
      <c r="R235" s="1069"/>
      <c r="S235" s="1054">
        <v>0.5</v>
      </c>
      <c r="T235" s="1069"/>
      <c r="U235" s="1069"/>
      <c r="V235" s="1069"/>
      <c r="W235" s="408">
        <v>43992.268</v>
      </c>
      <c r="X235" s="408"/>
      <c r="Y235" s="408"/>
      <c r="Z235" s="408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</row>
    <row r="236" spans="1:40" ht="12.75" customHeight="1">
      <c r="A236" s="317"/>
      <c r="B236" s="317"/>
      <c r="C236" s="317"/>
      <c r="D236" s="317"/>
      <c r="E236" s="1135">
        <v>1</v>
      </c>
      <c r="F236" s="1135"/>
      <c r="G236" s="1135"/>
      <c r="H236" s="1135" t="s">
        <v>253</v>
      </c>
      <c r="I236" s="1135"/>
      <c r="J236" s="1135"/>
      <c r="K236" s="655">
        <v>2</v>
      </c>
      <c r="L236" s="1067"/>
      <c r="M236" s="1067"/>
      <c r="N236" s="1067"/>
      <c r="O236" s="655">
        <v>0.5</v>
      </c>
      <c r="P236" s="1067"/>
      <c r="Q236" s="1067"/>
      <c r="R236" s="1067"/>
      <c r="S236" s="655"/>
      <c r="T236" s="1067"/>
      <c r="U236" s="1067"/>
      <c r="V236" s="1067"/>
      <c r="W236" s="1065">
        <v>16.505</v>
      </c>
      <c r="X236" s="1065"/>
      <c r="Y236" s="1065"/>
      <c r="Z236" s="1065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</row>
    <row r="237" spans="1:40" ht="12.75" customHeight="1">
      <c r="A237" s="1123"/>
      <c r="B237" s="1123"/>
      <c r="C237" s="1123"/>
      <c r="D237" s="1123"/>
      <c r="E237" s="1134">
        <v>1</v>
      </c>
      <c r="F237" s="1134"/>
      <c r="G237" s="1134"/>
      <c r="H237" s="1134" t="s">
        <v>253</v>
      </c>
      <c r="I237" s="1134"/>
      <c r="J237" s="1134"/>
      <c r="K237" s="1054">
        <v>2</v>
      </c>
      <c r="L237" s="1069"/>
      <c r="M237" s="1069"/>
      <c r="N237" s="1069"/>
      <c r="O237" s="1054">
        <v>0.5</v>
      </c>
      <c r="P237" s="1069"/>
      <c r="Q237" s="1069"/>
      <c r="R237" s="1069"/>
      <c r="S237" s="1054"/>
      <c r="T237" s="1069"/>
      <c r="U237" s="1069"/>
      <c r="V237" s="1069"/>
      <c r="W237" s="408">
        <v>23.4</v>
      </c>
      <c r="X237" s="408"/>
      <c r="Y237" s="408"/>
      <c r="Z237" s="408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</row>
    <row r="238" spans="1:40" ht="12.75" customHeight="1">
      <c r="A238" s="317"/>
      <c r="B238" s="317"/>
      <c r="C238" s="317"/>
      <c r="D238" s="317"/>
      <c r="E238" s="1135">
        <v>1</v>
      </c>
      <c r="F238" s="1135"/>
      <c r="G238" s="1135"/>
      <c r="H238" s="1135" t="s">
        <v>253</v>
      </c>
      <c r="I238" s="1135"/>
      <c r="J238" s="1135"/>
      <c r="K238" s="655">
        <v>2</v>
      </c>
      <c r="L238" s="1067"/>
      <c r="M238" s="1067"/>
      <c r="N238" s="1067"/>
      <c r="O238" s="655">
        <v>0.5</v>
      </c>
      <c r="P238" s="1067"/>
      <c r="Q238" s="1067"/>
      <c r="R238" s="1067"/>
      <c r="S238" s="655"/>
      <c r="T238" s="1067"/>
      <c r="U238" s="1067"/>
      <c r="V238" s="1067"/>
      <c r="W238" s="1065">
        <v>3091.3</v>
      </c>
      <c r="X238" s="1065"/>
      <c r="Y238" s="1065"/>
      <c r="Z238" s="1065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</row>
    <row r="239" spans="1:40" ht="12.75" customHeight="1">
      <c r="A239" s="1136" t="s">
        <v>194</v>
      </c>
      <c r="B239" s="1136"/>
      <c r="C239" s="1136"/>
      <c r="D239" s="1136"/>
      <c r="E239" s="1134">
        <v>1</v>
      </c>
      <c r="F239" s="1134"/>
      <c r="G239" s="1134"/>
      <c r="H239" s="1134" t="s">
        <v>253</v>
      </c>
      <c r="I239" s="1134"/>
      <c r="J239" s="1134"/>
      <c r="K239" s="1054">
        <v>0.5</v>
      </c>
      <c r="L239" s="1069"/>
      <c r="M239" s="1069"/>
      <c r="N239" s="1069"/>
      <c r="O239" s="1054">
        <v>0.5</v>
      </c>
      <c r="P239" s="1069"/>
      <c r="Q239" s="1069"/>
      <c r="R239" s="1069"/>
      <c r="S239" s="1054"/>
      <c r="T239" s="1069"/>
      <c r="U239" s="1069"/>
      <c r="V239" s="1069"/>
      <c r="W239" s="408">
        <v>131.616</v>
      </c>
      <c r="X239" s="408"/>
      <c r="Y239" s="408"/>
      <c r="Z239" s="408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</row>
    <row r="240" spans="1:40" ht="26.25" customHeight="1">
      <c r="A240" s="1137" t="s">
        <v>807</v>
      </c>
      <c r="B240" s="1137"/>
      <c r="C240" s="1137"/>
      <c r="D240" s="1137"/>
      <c r="E240" s="822">
        <v>1</v>
      </c>
      <c r="F240" s="822"/>
      <c r="G240" s="822"/>
      <c r="H240" s="822" t="s">
        <v>253</v>
      </c>
      <c r="I240" s="822"/>
      <c r="J240" s="822"/>
      <c r="K240" s="655">
        <v>0.5</v>
      </c>
      <c r="L240" s="1067"/>
      <c r="M240" s="1067"/>
      <c r="N240" s="1067"/>
      <c r="O240" s="655">
        <v>0.5</v>
      </c>
      <c r="P240" s="1067"/>
      <c r="Q240" s="1067"/>
      <c r="R240" s="1067"/>
      <c r="S240" s="655"/>
      <c r="T240" s="1067"/>
      <c r="U240" s="1067"/>
      <c r="V240" s="1067"/>
      <c r="W240" s="1065">
        <v>238.184</v>
      </c>
      <c r="X240" s="1065"/>
      <c r="Y240" s="1065"/>
      <c r="Z240" s="1065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</row>
    <row r="241" spans="1:26" ht="12.75" customHeight="1">
      <c r="A241" s="1136" t="s">
        <v>235</v>
      </c>
      <c r="B241" s="1136"/>
      <c r="C241" s="1136"/>
      <c r="D241" s="1136"/>
      <c r="E241" s="1134">
        <v>1</v>
      </c>
      <c r="F241" s="1134"/>
      <c r="G241" s="1134"/>
      <c r="H241" s="1134" t="s">
        <v>253</v>
      </c>
      <c r="I241" s="1134"/>
      <c r="J241" s="1134"/>
      <c r="K241" s="1054">
        <v>2</v>
      </c>
      <c r="L241" s="1069"/>
      <c r="M241" s="1069"/>
      <c r="N241" s="1069"/>
      <c r="O241" s="1054">
        <v>0.5</v>
      </c>
      <c r="P241" s="1069"/>
      <c r="Q241" s="1069"/>
      <c r="R241" s="1069"/>
      <c r="S241" s="1054"/>
      <c r="T241" s="1054"/>
      <c r="U241" s="1054"/>
      <c r="V241" s="1054"/>
      <c r="W241" s="408">
        <v>0.01</v>
      </c>
      <c r="X241" s="408"/>
      <c r="Y241" s="408"/>
      <c r="Z241" s="408"/>
    </row>
    <row r="242" spans="1:40" ht="12.75" customHeight="1">
      <c r="A242" s="1166" t="s">
        <v>808</v>
      </c>
      <c r="B242" s="1167"/>
      <c r="C242" s="1167"/>
      <c r="D242" s="1168"/>
      <c r="E242" s="1068">
        <v>1</v>
      </c>
      <c r="F242" s="1068"/>
      <c r="G242" s="1068"/>
      <c r="H242" s="1068" t="s">
        <v>253</v>
      </c>
      <c r="I242" s="1068"/>
      <c r="J242" s="1068"/>
      <c r="K242" s="1054">
        <v>2</v>
      </c>
      <c r="L242" s="1069"/>
      <c r="M242" s="1069"/>
      <c r="N242" s="1069"/>
      <c r="O242" s="1054">
        <v>0.5</v>
      </c>
      <c r="P242" s="1069"/>
      <c r="Q242" s="1069"/>
      <c r="R242" s="1069"/>
      <c r="S242" s="1054"/>
      <c r="T242" s="1069"/>
      <c r="U242" s="1069"/>
      <c r="V242" s="1069"/>
      <c r="W242" s="408">
        <v>0.1</v>
      </c>
      <c r="X242" s="408"/>
      <c r="Y242" s="408"/>
      <c r="Z242" s="408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</row>
    <row r="243" spans="1:40" ht="12.75" customHeight="1">
      <c r="A243" s="1045"/>
      <c r="B243" s="1046"/>
      <c r="C243" s="1046"/>
      <c r="D243" s="1047"/>
      <c r="E243" s="822">
        <v>1</v>
      </c>
      <c r="F243" s="822"/>
      <c r="G243" s="822"/>
      <c r="H243" s="822" t="s">
        <v>253</v>
      </c>
      <c r="I243" s="822"/>
      <c r="J243" s="822"/>
      <c r="K243" s="655">
        <v>2</v>
      </c>
      <c r="L243" s="1067"/>
      <c r="M243" s="1067"/>
      <c r="N243" s="1067"/>
      <c r="O243" s="655">
        <v>0.5</v>
      </c>
      <c r="P243" s="1067"/>
      <c r="Q243" s="1067"/>
      <c r="R243" s="1067"/>
      <c r="S243" s="655"/>
      <c r="T243" s="1067"/>
      <c r="U243" s="1067"/>
      <c r="V243" s="1067"/>
      <c r="W243" s="1065">
        <v>38.9</v>
      </c>
      <c r="X243" s="1065"/>
      <c r="Y243" s="1065"/>
      <c r="Z243" s="1065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</row>
    <row r="244" spans="1:40" ht="12.75" customHeight="1">
      <c r="A244" s="1048"/>
      <c r="B244" s="1049"/>
      <c r="C244" s="1049"/>
      <c r="D244" s="1050"/>
      <c r="E244" s="1068">
        <v>1</v>
      </c>
      <c r="F244" s="1068"/>
      <c r="G244" s="1068"/>
      <c r="H244" s="1068" t="s">
        <v>253</v>
      </c>
      <c r="I244" s="1068"/>
      <c r="J244" s="1068"/>
      <c r="K244" s="1054">
        <v>2</v>
      </c>
      <c r="L244" s="1069"/>
      <c r="M244" s="1069"/>
      <c r="N244" s="1069"/>
      <c r="O244" s="1054">
        <v>0.5</v>
      </c>
      <c r="P244" s="1069"/>
      <c r="Q244" s="1069"/>
      <c r="R244" s="1069"/>
      <c r="S244" s="1054"/>
      <c r="T244" s="1069"/>
      <c r="U244" s="1069"/>
      <c r="V244" s="1069"/>
      <c r="W244" s="408">
        <v>12.84</v>
      </c>
      <c r="X244" s="408"/>
      <c r="Y244" s="408"/>
      <c r="Z244" s="408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</row>
    <row r="245" spans="1:40" ht="24" customHeight="1">
      <c r="A245" s="1137" t="s">
        <v>201</v>
      </c>
      <c r="B245" s="1137"/>
      <c r="C245" s="1137"/>
      <c r="D245" s="1137"/>
      <c r="E245" s="822">
        <v>1</v>
      </c>
      <c r="F245" s="822"/>
      <c r="G245" s="822"/>
      <c r="H245" s="822" t="s">
        <v>253</v>
      </c>
      <c r="I245" s="822"/>
      <c r="J245" s="822"/>
      <c r="K245" s="655">
        <v>2</v>
      </c>
      <c r="L245" s="1067"/>
      <c r="M245" s="1067"/>
      <c r="N245" s="1067"/>
      <c r="O245" s="655">
        <v>0.5</v>
      </c>
      <c r="P245" s="1067"/>
      <c r="Q245" s="1067"/>
      <c r="R245" s="1067"/>
      <c r="S245" s="655"/>
      <c r="T245" s="1067"/>
      <c r="U245" s="1067"/>
      <c r="V245" s="1067"/>
      <c r="W245" s="1065">
        <v>196.742</v>
      </c>
      <c r="X245" s="1065"/>
      <c r="Y245" s="1065"/>
      <c r="Z245" s="1065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</row>
    <row r="246" spans="1:40" ht="25.5" customHeight="1">
      <c r="A246" s="1137" t="s">
        <v>809</v>
      </c>
      <c r="B246" s="1137"/>
      <c r="C246" s="1137"/>
      <c r="D246" s="1137"/>
      <c r="E246" s="822">
        <v>1</v>
      </c>
      <c r="F246" s="822"/>
      <c r="G246" s="822"/>
      <c r="H246" s="822" t="s">
        <v>253</v>
      </c>
      <c r="I246" s="822"/>
      <c r="J246" s="822"/>
      <c r="K246" s="655">
        <v>2</v>
      </c>
      <c r="L246" s="1067"/>
      <c r="M246" s="1067"/>
      <c r="N246" s="1067"/>
      <c r="O246" s="655">
        <v>0.5</v>
      </c>
      <c r="P246" s="1067"/>
      <c r="Q246" s="1067"/>
      <c r="R246" s="1067"/>
      <c r="S246" s="655"/>
      <c r="T246" s="1067"/>
      <c r="U246" s="1067"/>
      <c r="V246" s="1067"/>
      <c r="W246" s="1065">
        <v>33.945</v>
      </c>
      <c r="X246" s="1065"/>
      <c r="Y246" s="1065"/>
      <c r="Z246" s="1065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</row>
    <row r="247" spans="1:40" ht="12.75" customHeight="1">
      <c r="A247" s="1136" t="s">
        <v>203</v>
      </c>
      <c r="B247" s="1136"/>
      <c r="C247" s="1136"/>
      <c r="D247" s="1136"/>
      <c r="E247" s="1068">
        <v>1</v>
      </c>
      <c r="F247" s="1068"/>
      <c r="G247" s="1068"/>
      <c r="H247" s="1068" t="s">
        <v>253</v>
      </c>
      <c r="I247" s="1068"/>
      <c r="J247" s="1068"/>
      <c r="K247" s="1054">
        <v>2</v>
      </c>
      <c r="L247" s="1069"/>
      <c r="M247" s="1069"/>
      <c r="N247" s="1069"/>
      <c r="O247" s="1054">
        <v>0.5</v>
      </c>
      <c r="P247" s="1069"/>
      <c r="Q247" s="1069"/>
      <c r="R247" s="1069"/>
      <c r="S247" s="1054"/>
      <c r="T247" s="1069"/>
      <c r="U247" s="1069"/>
      <c r="V247" s="1069"/>
      <c r="W247" s="408">
        <v>84.122</v>
      </c>
      <c r="X247" s="408"/>
      <c r="Y247" s="408"/>
      <c r="Z247" s="408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</row>
    <row r="248" spans="1:26" ht="25.5" customHeight="1">
      <c r="A248" s="1137" t="s">
        <v>204</v>
      </c>
      <c r="B248" s="1137"/>
      <c r="C248" s="1137"/>
      <c r="D248" s="1137"/>
      <c r="E248" s="822">
        <v>1</v>
      </c>
      <c r="F248" s="822"/>
      <c r="G248" s="822"/>
      <c r="H248" s="822" t="s">
        <v>253</v>
      </c>
      <c r="I248" s="822"/>
      <c r="J248" s="822"/>
      <c r="K248" s="655">
        <v>2</v>
      </c>
      <c r="L248" s="1067"/>
      <c r="M248" s="1067"/>
      <c r="N248" s="1067"/>
      <c r="O248" s="655">
        <v>0.5</v>
      </c>
      <c r="P248" s="1067"/>
      <c r="Q248" s="1067"/>
      <c r="R248" s="1067"/>
      <c r="S248" s="655"/>
      <c r="T248" s="1067"/>
      <c r="U248" s="1067"/>
      <c r="V248" s="1067"/>
      <c r="W248" s="1065">
        <v>41.111</v>
      </c>
      <c r="X248" s="1065"/>
      <c r="Y248" s="1065"/>
      <c r="Z248" s="1065"/>
    </row>
    <row r="249" spans="1:40" ht="21" customHeight="1">
      <c r="A249" s="1136" t="s">
        <v>205</v>
      </c>
      <c r="B249" s="1136"/>
      <c r="C249" s="1136"/>
      <c r="D249" s="1136"/>
      <c r="E249" s="1068">
        <v>1</v>
      </c>
      <c r="F249" s="1068"/>
      <c r="G249" s="1068"/>
      <c r="H249" s="1068" t="s">
        <v>253</v>
      </c>
      <c r="I249" s="1068"/>
      <c r="J249" s="1068"/>
      <c r="K249" s="1054">
        <v>2</v>
      </c>
      <c r="L249" s="1069"/>
      <c r="M249" s="1069"/>
      <c r="N249" s="1069"/>
      <c r="O249" s="1054">
        <v>0.5</v>
      </c>
      <c r="P249" s="1069"/>
      <c r="Q249" s="1069"/>
      <c r="R249" s="1069"/>
      <c r="S249" s="1054"/>
      <c r="T249" s="1069"/>
      <c r="U249" s="1069"/>
      <c r="V249" s="1069"/>
      <c r="W249" s="408">
        <v>54.68</v>
      </c>
      <c r="X249" s="408"/>
      <c r="Y249" s="408"/>
      <c r="Z249" s="408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</row>
    <row r="250" spans="1:40" ht="19.5" customHeight="1">
      <c r="A250" s="1137"/>
      <c r="B250" s="1137"/>
      <c r="C250" s="1137"/>
      <c r="D250" s="1137"/>
      <c r="E250" s="822">
        <v>1</v>
      </c>
      <c r="F250" s="822"/>
      <c r="G250" s="822"/>
      <c r="H250" s="822" t="s">
        <v>253</v>
      </c>
      <c r="I250" s="822"/>
      <c r="J250" s="822"/>
      <c r="K250" s="655">
        <v>2</v>
      </c>
      <c r="L250" s="1067"/>
      <c r="M250" s="1067"/>
      <c r="N250" s="1067"/>
      <c r="O250" s="655">
        <v>0.5</v>
      </c>
      <c r="P250" s="1067"/>
      <c r="Q250" s="1067"/>
      <c r="R250" s="1067"/>
      <c r="S250" s="655"/>
      <c r="T250" s="1067"/>
      <c r="U250" s="1067"/>
      <c r="V250" s="1067"/>
      <c r="W250" s="1065">
        <v>40.72</v>
      </c>
      <c r="X250" s="1065"/>
      <c r="Y250" s="1065"/>
      <c r="Z250" s="1065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</row>
    <row r="251" spans="1:40" ht="12.75" customHeight="1">
      <c r="A251" s="1136" t="s">
        <v>206</v>
      </c>
      <c r="B251" s="1136"/>
      <c r="C251" s="1136"/>
      <c r="D251" s="1136"/>
      <c r="E251" s="1068">
        <v>1</v>
      </c>
      <c r="F251" s="1068"/>
      <c r="G251" s="1068"/>
      <c r="H251" s="1068" t="s">
        <v>253</v>
      </c>
      <c r="I251" s="1068"/>
      <c r="J251" s="1068"/>
      <c r="K251" s="1054">
        <v>2</v>
      </c>
      <c r="L251" s="1054"/>
      <c r="M251" s="1054"/>
      <c r="N251" s="1054"/>
      <c r="O251" s="1054">
        <v>0.5</v>
      </c>
      <c r="P251" s="1054"/>
      <c r="Q251" s="1054"/>
      <c r="R251" s="1054"/>
      <c r="S251" s="1054"/>
      <c r="T251" s="1054"/>
      <c r="U251" s="1054"/>
      <c r="V251" s="1054"/>
      <c r="W251" s="408">
        <v>214.122</v>
      </c>
      <c r="X251" s="408"/>
      <c r="Y251" s="408"/>
      <c r="Z251" s="408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</row>
    <row r="252" spans="1:40" ht="12.75" customHeight="1">
      <c r="A252" s="1137" t="s">
        <v>207</v>
      </c>
      <c r="B252" s="1137"/>
      <c r="C252" s="1137"/>
      <c r="D252" s="1137"/>
      <c r="E252" s="822">
        <v>1</v>
      </c>
      <c r="F252" s="822"/>
      <c r="G252" s="822"/>
      <c r="H252" s="822" t="s">
        <v>253</v>
      </c>
      <c r="I252" s="822"/>
      <c r="J252" s="822"/>
      <c r="K252" s="655">
        <v>0.5</v>
      </c>
      <c r="L252" s="1067"/>
      <c r="M252" s="1067"/>
      <c r="N252" s="1067"/>
      <c r="O252" s="655">
        <v>0.5</v>
      </c>
      <c r="P252" s="1067"/>
      <c r="Q252" s="1067"/>
      <c r="R252" s="1067"/>
      <c r="S252" s="655">
        <v>0.5</v>
      </c>
      <c r="T252" s="1067"/>
      <c r="U252" s="1067"/>
      <c r="V252" s="1067"/>
      <c r="W252" s="1065">
        <v>5719.776</v>
      </c>
      <c r="X252" s="1065"/>
      <c r="Y252" s="1065"/>
      <c r="Z252" s="1065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</row>
    <row r="253" spans="1:40" ht="12.75" customHeight="1">
      <c r="A253" s="1123" t="s">
        <v>970</v>
      </c>
      <c r="B253" s="1069"/>
      <c r="C253" s="1069"/>
      <c r="D253" s="1069"/>
      <c r="E253" s="1069"/>
      <c r="F253" s="1069"/>
      <c r="G253" s="1069"/>
      <c r="H253" s="1069"/>
      <c r="I253" s="1069"/>
      <c r="J253" s="1069"/>
      <c r="K253" s="1069"/>
      <c r="L253" s="1069"/>
      <c r="M253" s="1069"/>
      <c r="N253" s="1069"/>
      <c r="O253" s="1069"/>
      <c r="P253" s="1069"/>
      <c r="Q253" s="1069"/>
      <c r="R253" s="1069"/>
      <c r="S253" s="1069"/>
      <c r="T253" s="1069"/>
      <c r="U253" s="1069"/>
      <c r="V253" s="1069"/>
      <c r="W253" s="1176">
        <f>SUM(W227:Z252)</f>
        <v>141280.57900000003</v>
      </c>
      <c r="X253" s="1065"/>
      <c r="Y253" s="1065"/>
      <c r="Z253" s="1065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</row>
    <row r="254" spans="1:40" ht="12.75" customHeight="1">
      <c r="A254" s="1175"/>
      <c r="B254" s="1175"/>
      <c r="C254" s="1175"/>
      <c r="D254" s="1175"/>
      <c r="E254" s="1175"/>
      <c r="F254" s="1175"/>
      <c r="G254" s="1175"/>
      <c r="H254" s="1175"/>
      <c r="I254" s="1175"/>
      <c r="J254" s="1175"/>
      <c r="K254" s="1175"/>
      <c r="L254" s="1175"/>
      <c r="M254" s="1175"/>
      <c r="N254" s="1175"/>
      <c r="O254" s="1175"/>
      <c r="P254" s="1175"/>
      <c r="Q254" s="1175"/>
      <c r="R254" s="1175"/>
      <c r="S254" s="1175"/>
      <c r="T254" s="1175"/>
      <c r="U254" s="1175"/>
      <c r="V254" s="1175"/>
      <c r="W254" s="1175"/>
      <c r="X254" s="1175"/>
      <c r="Y254" s="1175"/>
      <c r="Z254" s="1175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</row>
    <row r="255" spans="1:40" ht="12.75" customHeight="1">
      <c r="A255" s="1175" t="s">
        <v>359</v>
      </c>
      <c r="B255" s="1069"/>
      <c r="C255" s="1069"/>
      <c r="D255" s="1069"/>
      <c r="E255" s="1069"/>
      <c r="F255" s="1069"/>
      <c r="G255" s="1069"/>
      <c r="H255" s="1069"/>
      <c r="I255" s="1069"/>
      <c r="J255" s="1069"/>
      <c r="K255" s="1069"/>
      <c r="L255" s="1069"/>
      <c r="M255" s="1069"/>
      <c r="N255" s="1069"/>
      <c r="O255" s="1069"/>
      <c r="P255" s="1069"/>
      <c r="Q255" s="1069"/>
      <c r="R255" s="1069"/>
      <c r="S255" s="1069"/>
      <c r="T255" s="1069"/>
      <c r="U255" s="1069"/>
      <c r="V255" s="1069"/>
      <c r="W255" s="1069"/>
      <c r="X255" s="1069"/>
      <c r="Y255" s="1069"/>
      <c r="Z255" s="1069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</row>
    <row r="256" spans="1:40" ht="37.5" customHeight="1">
      <c r="A256" s="1137" t="s">
        <v>271</v>
      </c>
      <c r="B256" s="1137"/>
      <c r="C256" s="1137"/>
      <c r="D256" s="1137"/>
      <c r="E256" s="822">
        <v>1</v>
      </c>
      <c r="F256" s="822"/>
      <c r="G256" s="822"/>
      <c r="H256" s="822" t="s">
        <v>253</v>
      </c>
      <c r="I256" s="822"/>
      <c r="J256" s="822"/>
      <c r="K256" s="655">
        <v>2</v>
      </c>
      <c r="L256" s="655"/>
      <c r="M256" s="655"/>
      <c r="N256" s="655"/>
      <c r="O256" s="655">
        <v>0.5</v>
      </c>
      <c r="P256" s="655"/>
      <c r="Q256" s="655"/>
      <c r="R256" s="655"/>
      <c r="S256" s="655">
        <v>0.5</v>
      </c>
      <c r="T256" s="655"/>
      <c r="U256" s="655"/>
      <c r="V256" s="655"/>
      <c r="W256" s="1065">
        <v>828.6</v>
      </c>
      <c r="X256" s="1065"/>
      <c r="Y256" s="1065"/>
      <c r="Z256" s="1065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</row>
    <row r="257" spans="1:40" ht="51" customHeight="1">
      <c r="A257" s="1136" t="s">
        <v>211</v>
      </c>
      <c r="B257" s="1136"/>
      <c r="C257" s="1136"/>
      <c r="D257" s="1136"/>
      <c r="E257" s="1068">
        <v>1</v>
      </c>
      <c r="F257" s="1068"/>
      <c r="G257" s="1068"/>
      <c r="H257" s="1068" t="s">
        <v>253</v>
      </c>
      <c r="I257" s="1068"/>
      <c r="J257" s="1068"/>
      <c r="K257" s="1054">
        <v>0.5</v>
      </c>
      <c r="L257" s="1054"/>
      <c r="M257" s="1054"/>
      <c r="N257" s="1054"/>
      <c r="O257" s="1054">
        <v>0.5</v>
      </c>
      <c r="P257" s="1054"/>
      <c r="Q257" s="1054"/>
      <c r="R257" s="1054"/>
      <c r="S257" s="1054">
        <v>0.5</v>
      </c>
      <c r="T257" s="1054"/>
      <c r="U257" s="1054"/>
      <c r="V257" s="1054"/>
      <c r="W257" s="408">
        <v>379.25</v>
      </c>
      <c r="X257" s="408"/>
      <c r="Y257" s="408"/>
      <c r="Z257" s="408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</row>
    <row r="258" spans="1:39" ht="12.75" customHeight="1">
      <c r="A258" s="1137" t="s">
        <v>212</v>
      </c>
      <c r="B258" s="1137"/>
      <c r="C258" s="1137"/>
      <c r="D258" s="1137"/>
      <c r="E258" s="822">
        <v>1</v>
      </c>
      <c r="F258" s="822"/>
      <c r="G258" s="822"/>
      <c r="H258" s="822" t="s">
        <v>253</v>
      </c>
      <c r="I258" s="822"/>
      <c r="J258" s="822"/>
      <c r="K258" s="655">
        <v>2</v>
      </c>
      <c r="L258" s="655"/>
      <c r="M258" s="655"/>
      <c r="N258" s="655"/>
      <c r="O258" s="655">
        <v>0.5</v>
      </c>
      <c r="P258" s="655"/>
      <c r="Q258" s="655"/>
      <c r="R258" s="655"/>
      <c r="S258" s="655">
        <v>0.5</v>
      </c>
      <c r="T258" s="655"/>
      <c r="U258" s="655"/>
      <c r="V258" s="655"/>
      <c r="W258" s="1065">
        <v>1751.43</v>
      </c>
      <c r="X258" s="1065"/>
      <c r="Y258" s="1065"/>
      <c r="Z258" s="1065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</row>
    <row r="259" spans="1:39" ht="52.5" customHeight="1">
      <c r="A259" s="1136" t="s">
        <v>272</v>
      </c>
      <c r="B259" s="1136"/>
      <c r="C259" s="1136"/>
      <c r="D259" s="1136"/>
      <c r="E259" s="1068">
        <v>1</v>
      </c>
      <c r="F259" s="1068"/>
      <c r="G259" s="1068"/>
      <c r="H259" s="1068" t="s">
        <v>253</v>
      </c>
      <c r="I259" s="1068"/>
      <c r="J259" s="1068"/>
      <c r="K259" s="1054">
        <v>2</v>
      </c>
      <c r="L259" s="1054"/>
      <c r="M259" s="1054"/>
      <c r="N259" s="1054"/>
      <c r="O259" s="1054"/>
      <c r="P259" s="1054"/>
      <c r="Q259" s="1054"/>
      <c r="R259" s="1054"/>
      <c r="S259" s="1054"/>
      <c r="T259" s="1054"/>
      <c r="U259" s="1054"/>
      <c r="V259" s="1054"/>
      <c r="W259" s="408">
        <v>51.636</v>
      </c>
      <c r="X259" s="408"/>
      <c r="Y259" s="408"/>
      <c r="Z259" s="408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</row>
    <row r="260" spans="1:26" ht="49.5" customHeight="1">
      <c r="A260" s="1137" t="s">
        <v>681</v>
      </c>
      <c r="B260" s="1137"/>
      <c r="C260" s="1137"/>
      <c r="D260" s="1137"/>
      <c r="E260" s="822">
        <v>1</v>
      </c>
      <c r="F260" s="822"/>
      <c r="G260" s="822"/>
      <c r="H260" s="822" t="s">
        <v>253</v>
      </c>
      <c r="I260" s="822"/>
      <c r="J260" s="822"/>
      <c r="K260" s="655">
        <v>2</v>
      </c>
      <c r="L260" s="655"/>
      <c r="M260" s="655"/>
      <c r="N260" s="655"/>
      <c r="O260" s="655"/>
      <c r="P260" s="655"/>
      <c r="Q260" s="655"/>
      <c r="R260" s="655"/>
      <c r="S260" s="655"/>
      <c r="T260" s="655"/>
      <c r="U260" s="655"/>
      <c r="V260" s="655"/>
      <c r="W260" s="1065">
        <v>235.78</v>
      </c>
      <c r="X260" s="1065"/>
      <c r="Y260" s="1065"/>
      <c r="Z260" s="1065"/>
    </row>
    <row r="261" spans="1:26" ht="24.75" customHeight="1">
      <c r="A261" s="1136" t="s">
        <v>842</v>
      </c>
      <c r="B261" s="1136"/>
      <c r="C261" s="1136"/>
      <c r="D261" s="1136"/>
      <c r="E261" s="1068">
        <v>1</v>
      </c>
      <c r="F261" s="1068"/>
      <c r="G261" s="1068"/>
      <c r="H261" s="1068" t="s">
        <v>253</v>
      </c>
      <c r="I261" s="1068"/>
      <c r="J261" s="1068"/>
      <c r="K261" s="1054">
        <v>2</v>
      </c>
      <c r="L261" s="1054"/>
      <c r="M261" s="1054"/>
      <c r="N261" s="1054"/>
      <c r="O261" s="1054"/>
      <c r="P261" s="1054"/>
      <c r="Q261" s="1054"/>
      <c r="R261" s="1054"/>
      <c r="S261" s="1054"/>
      <c r="T261" s="1054"/>
      <c r="U261" s="1054"/>
      <c r="V261" s="1054"/>
      <c r="W261" s="408">
        <v>2.244</v>
      </c>
      <c r="X261" s="408"/>
      <c r="Y261" s="408"/>
      <c r="Z261" s="408"/>
    </row>
    <row r="262" spans="1:26" ht="12.75" customHeight="1">
      <c r="A262" s="1136" t="s">
        <v>945</v>
      </c>
      <c r="B262" s="1136"/>
      <c r="C262" s="1136"/>
      <c r="D262" s="1136"/>
      <c r="E262" s="1068">
        <v>1</v>
      </c>
      <c r="F262" s="1068"/>
      <c r="G262" s="1068"/>
      <c r="H262" s="1068" t="s">
        <v>253</v>
      </c>
      <c r="I262" s="1068"/>
      <c r="J262" s="1068"/>
      <c r="K262" s="1054">
        <v>2</v>
      </c>
      <c r="L262" s="1054"/>
      <c r="M262" s="1054"/>
      <c r="N262" s="1054"/>
      <c r="O262" s="1054">
        <v>0.5</v>
      </c>
      <c r="P262" s="1054"/>
      <c r="Q262" s="1054"/>
      <c r="R262" s="1054"/>
      <c r="S262" s="1054"/>
      <c r="T262" s="1054"/>
      <c r="U262" s="1054"/>
      <c r="V262" s="1054"/>
      <c r="W262" s="408">
        <v>22.26</v>
      </c>
      <c r="X262" s="408"/>
      <c r="Y262" s="408"/>
      <c r="Z262" s="408"/>
    </row>
    <row r="263" spans="1:26" ht="12.75" customHeight="1">
      <c r="A263" s="1137" t="s">
        <v>213</v>
      </c>
      <c r="B263" s="1137"/>
      <c r="C263" s="1137"/>
      <c r="D263" s="1137"/>
      <c r="E263" s="822">
        <v>1</v>
      </c>
      <c r="F263" s="822"/>
      <c r="G263" s="822"/>
      <c r="H263" s="822" t="s">
        <v>253</v>
      </c>
      <c r="I263" s="822"/>
      <c r="J263" s="822"/>
      <c r="K263" s="655">
        <v>2</v>
      </c>
      <c r="L263" s="655"/>
      <c r="M263" s="655"/>
      <c r="N263" s="655"/>
      <c r="O263" s="655"/>
      <c r="P263" s="655"/>
      <c r="Q263" s="655"/>
      <c r="R263" s="655"/>
      <c r="S263" s="655"/>
      <c r="T263" s="655"/>
      <c r="U263" s="655"/>
      <c r="V263" s="655"/>
      <c r="W263" s="1065">
        <v>0.064</v>
      </c>
      <c r="X263" s="1065"/>
      <c r="Y263" s="1065"/>
      <c r="Z263" s="1065"/>
    </row>
    <row r="264" spans="1:26" ht="24" customHeight="1">
      <c r="A264" s="1123" t="s">
        <v>214</v>
      </c>
      <c r="B264" s="1123"/>
      <c r="C264" s="1123"/>
      <c r="D264" s="1123"/>
      <c r="E264" s="1068">
        <v>1</v>
      </c>
      <c r="F264" s="1068"/>
      <c r="G264" s="1068"/>
      <c r="H264" s="1068" t="s">
        <v>253</v>
      </c>
      <c r="I264" s="1068"/>
      <c r="J264" s="1068"/>
      <c r="K264" s="1054">
        <v>2</v>
      </c>
      <c r="L264" s="1054"/>
      <c r="M264" s="1054"/>
      <c r="N264" s="1054"/>
      <c r="O264" s="1054"/>
      <c r="P264" s="1054"/>
      <c r="Q264" s="1054"/>
      <c r="R264" s="1054"/>
      <c r="S264" s="1054"/>
      <c r="T264" s="1054"/>
      <c r="U264" s="1054"/>
      <c r="V264" s="1054"/>
      <c r="W264" s="408">
        <v>8.832</v>
      </c>
      <c r="X264" s="408"/>
      <c r="Y264" s="408"/>
      <c r="Z264" s="408"/>
    </row>
    <row r="265" spans="1:26" ht="25.5" customHeight="1">
      <c r="A265" s="317" t="s">
        <v>843</v>
      </c>
      <c r="B265" s="317"/>
      <c r="C265" s="317"/>
      <c r="D265" s="317"/>
      <c r="E265" s="822">
        <v>1</v>
      </c>
      <c r="F265" s="822"/>
      <c r="G265" s="822"/>
      <c r="H265" s="822" t="s">
        <v>253</v>
      </c>
      <c r="I265" s="822"/>
      <c r="J265" s="822"/>
      <c r="K265" s="655">
        <v>1</v>
      </c>
      <c r="L265" s="655"/>
      <c r="M265" s="655"/>
      <c r="N265" s="655"/>
      <c r="O265" s="655"/>
      <c r="P265" s="655"/>
      <c r="Q265" s="655"/>
      <c r="R265" s="655"/>
      <c r="S265" s="655"/>
      <c r="T265" s="655"/>
      <c r="U265" s="655"/>
      <c r="V265" s="655"/>
      <c r="W265" s="1065">
        <v>35.17</v>
      </c>
      <c r="X265" s="1065"/>
      <c r="Y265" s="1065"/>
      <c r="Z265" s="1065"/>
    </row>
    <row r="266" spans="1:26" ht="25.5" customHeight="1">
      <c r="A266" s="1123" t="s">
        <v>844</v>
      </c>
      <c r="B266" s="1123"/>
      <c r="C266" s="1123"/>
      <c r="D266" s="1123"/>
      <c r="E266" s="1068">
        <v>1</v>
      </c>
      <c r="F266" s="1068"/>
      <c r="G266" s="1068"/>
      <c r="H266" s="1068" t="s">
        <v>253</v>
      </c>
      <c r="I266" s="1068"/>
      <c r="J266" s="1068"/>
      <c r="K266" s="1054">
        <v>1</v>
      </c>
      <c r="L266" s="1054"/>
      <c r="M266" s="1054"/>
      <c r="N266" s="1054"/>
      <c r="O266" s="1054"/>
      <c r="P266" s="1054"/>
      <c r="Q266" s="1054"/>
      <c r="R266" s="1054"/>
      <c r="S266" s="1054"/>
      <c r="T266" s="1054"/>
      <c r="U266" s="1054"/>
      <c r="V266" s="1054"/>
      <c r="W266" s="408">
        <v>38.361</v>
      </c>
      <c r="X266" s="408"/>
      <c r="Y266" s="408"/>
      <c r="Z266" s="408"/>
    </row>
    <row r="267" spans="1:26" ht="27.75" customHeight="1">
      <c r="A267" s="317" t="s">
        <v>682</v>
      </c>
      <c r="B267" s="317"/>
      <c r="C267" s="317"/>
      <c r="D267" s="317"/>
      <c r="E267" s="274">
        <v>1</v>
      </c>
      <c r="F267" s="275"/>
      <c r="G267" s="265"/>
      <c r="H267" s="274" t="s">
        <v>253</v>
      </c>
      <c r="I267" s="275"/>
      <c r="J267" s="265"/>
      <c r="K267" s="318">
        <v>2</v>
      </c>
      <c r="L267" s="294"/>
      <c r="M267" s="294"/>
      <c r="N267" s="295"/>
      <c r="O267" s="318"/>
      <c r="P267" s="294"/>
      <c r="Q267" s="294"/>
      <c r="R267" s="295"/>
      <c r="S267" s="318"/>
      <c r="T267" s="294"/>
      <c r="U267" s="294"/>
      <c r="V267" s="295"/>
      <c r="W267" s="1065">
        <v>0.139</v>
      </c>
      <c r="X267" s="1065"/>
      <c r="Y267" s="1065"/>
      <c r="Z267" s="1065"/>
    </row>
    <row r="268" spans="1:26" ht="12.75" customHeight="1">
      <c r="A268" s="242" t="s">
        <v>215</v>
      </c>
      <c r="B268" s="266"/>
      <c r="C268" s="266"/>
      <c r="D268" s="264"/>
      <c r="E268" s="1138">
        <v>1</v>
      </c>
      <c r="F268" s="1139"/>
      <c r="G268" s="1140"/>
      <c r="H268" s="1138" t="s">
        <v>253</v>
      </c>
      <c r="I268" s="1139"/>
      <c r="J268" s="1140"/>
      <c r="K268" s="1061">
        <v>0.5</v>
      </c>
      <c r="L268" s="1062"/>
      <c r="M268" s="1062"/>
      <c r="N268" s="1063"/>
      <c r="O268" s="1061">
        <v>0.5</v>
      </c>
      <c r="P268" s="1062"/>
      <c r="Q268" s="1062"/>
      <c r="R268" s="1063"/>
      <c r="S268" s="1061"/>
      <c r="T268" s="1062"/>
      <c r="U268" s="1062"/>
      <c r="V268" s="1063"/>
      <c r="W268" s="408">
        <v>0.02</v>
      </c>
      <c r="X268" s="408"/>
      <c r="Y268" s="408"/>
      <c r="Z268" s="408"/>
    </row>
    <row r="269" spans="1:26" ht="51.75" customHeight="1">
      <c r="A269" s="239" t="s">
        <v>84</v>
      </c>
      <c r="B269" s="240"/>
      <c r="C269" s="240"/>
      <c r="D269" s="241"/>
      <c r="E269" s="274">
        <v>1</v>
      </c>
      <c r="F269" s="275"/>
      <c r="G269" s="265"/>
      <c r="H269" s="274" t="s">
        <v>253</v>
      </c>
      <c r="I269" s="275"/>
      <c r="J269" s="265"/>
      <c r="K269" s="318">
        <v>2</v>
      </c>
      <c r="L269" s="294"/>
      <c r="M269" s="294"/>
      <c r="N269" s="295"/>
      <c r="O269" s="318"/>
      <c r="P269" s="294"/>
      <c r="Q269" s="294"/>
      <c r="R269" s="295"/>
      <c r="S269" s="318"/>
      <c r="T269" s="294"/>
      <c r="U269" s="294"/>
      <c r="V269" s="295"/>
      <c r="W269" s="259">
        <v>3.252</v>
      </c>
      <c r="X269" s="260"/>
      <c r="Y269" s="260"/>
      <c r="Z269" s="261"/>
    </row>
    <row r="270" spans="1:26" ht="51.75" customHeight="1">
      <c r="A270" s="242" t="s">
        <v>683</v>
      </c>
      <c r="B270" s="266"/>
      <c r="C270" s="266"/>
      <c r="D270" s="264"/>
      <c r="E270" s="1138">
        <v>1</v>
      </c>
      <c r="F270" s="1139"/>
      <c r="G270" s="1140"/>
      <c r="H270" s="1138" t="s">
        <v>253</v>
      </c>
      <c r="I270" s="1139"/>
      <c r="J270" s="1140"/>
      <c r="K270" s="1061">
        <v>2</v>
      </c>
      <c r="L270" s="1062"/>
      <c r="M270" s="1062"/>
      <c r="N270" s="1063"/>
      <c r="O270" s="1061">
        <v>0.5</v>
      </c>
      <c r="P270" s="1062"/>
      <c r="Q270" s="1062"/>
      <c r="R270" s="1063"/>
      <c r="S270" s="1061"/>
      <c r="T270" s="1062"/>
      <c r="U270" s="1062"/>
      <c r="V270" s="1063"/>
      <c r="W270" s="296">
        <v>19.384</v>
      </c>
      <c r="X270" s="297"/>
      <c r="Y270" s="297"/>
      <c r="Z270" s="298"/>
    </row>
    <row r="271" spans="1:26" ht="29.25" customHeight="1">
      <c r="A271" s="239" t="s">
        <v>710</v>
      </c>
      <c r="B271" s="240"/>
      <c r="C271" s="240"/>
      <c r="D271" s="241"/>
      <c r="E271" s="274">
        <v>1</v>
      </c>
      <c r="F271" s="275"/>
      <c r="G271" s="265"/>
      <c r="H271" s="274" t="s">
        <v>253</v>
      </c>
      <c r="I271" s="275"/>
      <c r="J271" s="265"/>
      <c r="K271" s="318">
        <v>1</v>
      </c>
      <c r="L271" s="294"/>
      <c r="M271" s="294"/>
      <c r="N271" s="295"/>
      <c r="O271" s="318">
        <v>0.5</v>
      </c>
      <c r="P271" s="294"/>
      <c r="Q271" s="294"/>
      <c r="R271" s="295"/>
      <c r="S271" s="259"/>
      <c r="T271" s="294"/>
      <c r="U271" s="294"/>
      <c r="V271" s="295"/>
      <c r="W271" s="259">
        <v>3.083</v>
      </c>
      <c r="X271" s="260"/>
      <c r="Y271" s="260"/>
      <c r="Z271" s="261"/>
    </row>
    <row r="272" spans="1:26" ht="26.25" customHeight="1">
      <c r="A272" s="242" t="s">
        <v>85</v>
      </c>
      <c r="B272" s="266"/>
      <c r="C272" s="266"/>
      <c r="D272" s="264"/>
      <c r="E272" s="1138">
        <v>1</v>
      </c>
      <c r="F272" s="1139"/>
      <c r="G272" s="1140"/>
      <c r="H272" s="1138" t="s">
        <v>253</v>
      </c>
      <c r="I272" s="1139"/>
      <c r="J272" s="1140"/>
      <c r="K272" s="1061">
        <v>2</v>
      </c>
      <c r="L272" s="1062"/>
      <c r="M272" s="1062"/>
      <c r="N272" s="1063"/>
      <c r="O272" s="1061"/>
      <c r="P272" s="1062"/>
      <c r="Q272" s="1062"/>
      <c r="R272" s="1063"/>
      <c r="S272" s="1061"/>
      <c r="T272" s="1062"/>
      <c r="U272" s="1062"/>
      <c r="V272" s="1063"/>
      <c r="W272" s="408">
        <v>0.03</v>
      </c>
      <c r="X272" s="408"/>
      <c r="Y272" s="408"/>
      <c r="Z272" s="408"/>
    </row>
    <row r="273" spans="1:26" ht="12.75" customHeight="1">
      <c r="A273" s="239" t="s">
        <v>216</v>
      </c>
      <c r="B273" s="240"/>
      <c r="C273" s="240"/>
      <c r="D273" s="241"/>
      <c r="E273" s="274">
        <v>1</v>
      </c>
      <c r="F273" s="275"/>
      <c r="G273" s="265"/>
      <c r="H273" s="274" t="s">
        <v>253</v>
      </c>
      <c r="I273" s="275"/>
      <c r="J273" s="265"/>
      <c r="K273" s="318">
        <v>2</v>
      </c>
      <c r="L273" s="294"/>
      <c r="M273" s="294"/>
      <c r="N273" s="295"/>
      <c r="O273" s="318"/>
      <c r="P273" s="294"/>
      <c r="Q273" s="294"/>
      <c r="R273" s="295"/>
      <c r="S273" s="318"/>
      <c r="T273" s="294"/>
      <c r="U273" s="294"/>
      <c r="V273" s="295"/>
      <c r="W273" s="1065">
        <v>3.663</v>
      </c>
      <c r="X273" s="1065"/>
      <c r="Y273" s="1065"/>
      <c r="Z273" s="1065"/>
    </row>
    <row r="274" spans="1:26" ht="12.75" customHeight="1">
      <c r="A274" s="242" t="s">
        <v>217</v>
      </c>
      <c r="B274" s="266"/>
      <c r="C274" s="266"/>
      <c r="D274" s="264"/>
      <c r="E274" s="1138">
        <v>1</v>
      </c>
      <c r="F274" s="1139"/>
      <c r="G274" s="1140"/>
      <c r="H274" s="1138" t="s">
        <v>253</v>
      </c>
      <c r="I274" s="1139"/>
      <c r="J274" s="1140"/>
      <c r="K274" s="1061">
        <v>2</v>
      </c>
      <c r="L274" s="1062"/>
      <c r="M274" s="1062"/>
      <c r="N274" s="1063"/>
      <c r="O274" s="1061"/>
      <c r="P274" s="1062"/>
      <c r="Q274" s="1062"/>
      <c r="R274" s="1063"/>
      <c r="S274" s="1061"/>
      <c r="T274" s="1062"/>
      <c r="U274" s="1062"/>
      <c r="V274" s="1063"/>
      <c r="W274" s="408">
        <v>87.544</v>
      </c>
      <c r="X274" s="408"/>
      <c r="Y274" s="408"/>
      <c r="Z274" s="408"/>
    </row>
    <row r="275" spans="1:26" ht="37.5" customHeight="1">
      <c r="A275" s="317" t="s">
        <v>725</v>
      </c>
      <c r="B275" s="317"/>
      <c r="C275" s="317"/>
      <c r="D275" s="317"/>
      <c r="E275" s="822">
        <v>1</v>
      </c>
      <c r="F275" s="822"/>
      <c r="G275" s="822"/>
      <c r="H275" s="822" t="s">
        <v>253</v>
      </c>
      <c r="I275" s="822"/>
      <c r="J275" s="822"/>
      <c r="K275" s="655">
        <v>2</v>
      </c>
      <c r="L275" s="655"/>
      <c r="M275" s="655"/>
      <c r="N275" s="655"/>
      <c r="O275" s="655">
        <v>0.5</v>
      </c>
      <c r="P275" s="655"/>
      <c r="Q275" s="655"/>
      <c r="R275" s="655"/>
      <c r="S275" s="655"/>
      <c r="T275" s="655"/>
      <c r="U275" s="655"/>
      <c r="V275" s="655"/>
      <c r="W275" s="1065">
        <v>99.377</v>
      </c>
      <c r="X275" s="1065"/>
      <c r="Y275" s="1065"/>
      <c r="Z275" s="1065"/>
    </row>
    <row r="276" spans="1:26" ht="12.75" customHeight="1">
      <c r="A276" s="1123" t="s">
        <v>218</v>
      </c>
      <c r="B276" s="1123"/>
      <c r="C276" s="1123"/>
      <c r="D276" s="1123"/>
      <c r="E276" s="1068">
        <v>1</v>
      </c>
      <c r="F276" s="1068"/>
      <c r="G276" s="1068"/>
      <c r="H276" s="1068" t="s">
        <v>253</v>
      </c>
      <c r="I276" s="1068"/>
      <c r="J276" s="1068"/>
      <c r="K276" s="1054">
        <v>2</v>
      </c>
      <c r="L276" s="1054"/>
      <c r="M276" s="1054"/>
      <c r="N276" s="1054"/>
      <c r="O276" s="1054">
        <v>0.5</v>
      </c>
      <c r="P276" s="1054"/>
      <c r="Q276" s="1054"/>
      <c r="R276" s="1054"/>
      <c r="S276" s="1054"/>
      <c r="T276" s="1054"/>
      <c r="U276" s="1054"/>
      <c r="V276" s="1054"/>
      <c r="W276" s="408">
        <v>40.14</v>
      </c>
      <c r="X276" s="408"/>
      <c r="Y276" s="408"/>
      <c r="Z276" s="408"/>
    </row>
    <row r="277" spans="1:26" ht="12.75" customHeight="1">
      <c r="A277" s="317" t="s">
        <v>219</v>
      </c>
      <c r="B277" s="317"/>
      <c r="C277" s="317"/>
      <c r="D277" s="317"/>
      <c r="E277" s="822">
        <v>1</v>
      </c>
      <c r="F277" s="822"/>
      <c r="G277" s="822"/>
      <c r="H277" s="822" t="s">
        <v>253</v>
      </c>
      <c r="I277" s="822"/>
      <c r="J277" s="822"/>
      <c r="K277" s="655">
        <v>2</v>
      </c>
      <c r="L277" s="655"/>
      <c r="M277" s="655"/>
      <c r="N277" s="655"/>
      <c r="O277" s="655"/>
      <c r="P277" s="655"/>
      <c r="Q277" s="655"/>
      <c r="R277" s="655"/>
      <c r="S277" s="655"/>
      <c r="T277" s="655"/>
      <c r="U277" s="655"/>
      <c r="V277" s="655"/>
      <c r="W277" s="1065">
        <v>19.28</v>
      </c>
      <c r="X277" s="1065"/>
      <c r="Y277" s="1065"/>
      <c r="Z277" s="1065"/>
    </row>
    <row r="278" spans="1:26" ht="12.75" customHeight="1">
      <c r="A278" s="1123" t="s">
        <v>220</v>
      </c>
      <c r="B278" s="1123"/>
      <c r="C278" s="1123"/>
      <c r="D278" s="1123"/>
      <c r="E278" s="1068">
        <v>1</v>
      </c>
      <c r="F278" s="1068"/>
      <c r="G278" s="1068"/>
      <c r="H278" s="1068" t="s">
        <v>253</v>
      </c>
      <c r="I278" s="1068"/>
      <c r="J278" s="1068"/>
      <c r="K278" s="1054">
        <v>2</v>
      </c>
      <c r="L278" s="1054"/>
      <c r="M278" s="1054"/>
      <c r="N278" s="1054"/>
      <c r="O278" s="1054">
        <v>0.5</v>
      </c>
      <c r="P278" s="1054"/>
      <c r="Q278" s="1054"/>
      <c r="R278" s="1054"/>
      <c r="S278" s="1054"/>
      <c r="T278" s="1054"/>
      <c r="U278" s="1054"/>
      <c r="V278" s="1054"/>
      <c r="W278" s="408">
        <v>78.622</v>
      </c>
      <c r="X278" s="408"/>
      <c r="Y278" s="408"/>
      <c r="Z278" s="408"/>
    </row>
    <row r="279" spans="1:26" ht="24.75" customHeight="1">
      <c r="A279" s="317" t="s">
        <v>805</v>
      </c>
      <c r="B279" s="317"/>
      <c r="C279" s="317"/>
      <c r="D279" s="317"/>
      <c r="E279" s="822">
        <v>1</v>
      </c>
      <c r="F279" s="822"/>
      <c r="G279" s="822"/>
      <c r="H279" s="822" t="s">
        <v>253</v>
      </c>
      <c r="I279" s="822"/>
      <c r="J279" s="822"/>
      <c r="K279" s="655">
        <v>2</v>
      </c>
      <c r="L279" s="655"/>
      <c r="M279" s="655"/>
      <c r="N279" s="655"/>
      <c r="O279" s="655">
        <v>0.5</v>
      </c>
      <c r="P279" s="655"/>
      <c r="Q279" s="655"/>
      <c r="R279" s="655"/>
      <c r="S279" s="655"/>
      <c r="T279" s="655"/>
      <c r="U279" s="655"/>
      <c r="V279" s="655"/>
      <c r="W279" s="1065">
        <v>29.906</v>
      </c>
      <c r="X279" s="1065"/>
      <c r="Y279" s="1065"/>
      <c r="Z279" s="1065"/>
    </row>
    <row r="280" spans="1:26" ht="12.75" customHeight="1">
      <c r="A280" s="1123" t="s">
        <v>222</v>
      </c>
      <c r="B280" s="1123"/>
      <c r="C280" s="1123"/>
      <c r="D280" s="1123"/>
      <c r="E280" s="1068">
        <v>1</v>
      </c>
      <c r="F280" s="1068"/>
      <c r="G280" s="1068"/>
      <c r="H280" s="1068" t="s">
        <v>253</v>
      </c>
      <c r="I280" s="1068"/>
      <c r="J280" s="1068"/>
      <c r="K280" s="1054">
        <v>2</v>
      </c>
      <c r="L280" s="1054"/>
      <c r="M280" s="1054"/>
      <c r="N280" s="1054"/>
      <c r="O280" s="1054">
        <v>0.5</v>
      </c>
      <c r="P280" s="1054"/>
      <c r="Q280" s="1054"/>
      <c r="R280" s="1054"/>
      <c r="S280" s="1054"/>
      <c r="T280" s="1054"/>
      <c r="U280" s="1054"/>
      <c r="V280" s="1054"/>
      <c r="W280" s="408">
        <v>1.1</v>
      </c>
      <c r="X280" s="408"/>
      <c r="Y280" s="408"/>
      <c r="Z280" s="408"/>
    </row>
    <row r="281" spans="1:26" ht="12.75" customHeight="1">
      <c r="A281" s="317" t="s">
        <v>223</v>
      </c>
      <c r="B281" s="317"/>
      <c r="C281" s="317"/>
      <c r="D281" s="317"/>
      <c r="E281" s="822">
        <v>1</v>
      </c>
      <c r="F281" s="822"/>
      <c r="G281" s="822"/>
      <c r="H281" s="822" t="s">
        <v>253</v>
      </c>
      <c r="I281" s="822"/>
      <c r="J281" s="822"/>
      <c r="K281" s="655">
        <v>2</v>
      </c>
      <c r="L281" s="655"/>
      <c r="M281" s="655"/>
      <c r="N281" s="655"/>
      <c r="O281" s="655">
        <v>0.5</v>
      </c>
      <c r="P281" s="655"/>
      <c r="Q281" s="655"/>
      <c r="R281" s="655"/>
      <c r="S281" s="655"/>
      <c r="T281" s="655"/>
      <c r="U281" s="655"/>
      <c r="V281" s="655"/>
      <c r="W281" s="1065">
        <v>46</v>
      </c>
      <c r="X281" s="1065"/>
      <c r="Y281" s="1065"/>
      <c r="Z281" s="1065"/>
    </row>
    <row r="282" spans="1:26" ht="36.75" customHeight="1">
      <c r="A282" s="1123" t="s">
        <v>224</v>
      </c>
      <c r="B282" s="1123"/>
      <c r="C282" s="1123"/>
      <c r="D282" s="1123"/>
      <c r="E282" s="1068">
        <v>1</v>
      </c>
      <c r="F282" s="1068"/>
      <c r="G282" s="1068"/>
      <c r="H282" s="1068" t="s">
        <v>253</v>
      </c>
      <c r="I282" s="1068"/>
      <c r="J282" s="1068"/>
      <c r="K282" s="1054">
        <v>2</v>
      </c>
      <c r="L282" s="1054"/>
      <c r="M282" s="1054"/>
      <c r="N282" s="1054"/>
      <c r="O282" s="1054">
        <v>0.5</v>
      </c>
      <c r="P282" s="1054"/>
      <c r="Q282" s="1054"/>
      <c r="R282" s="1054"/>
      <c r="S282" s="1054"/>
      <c r="T282" s="1054"/>
      <c r="U282" s="1054"/>
      <c r="V282" s="1054"/>
      <c r="W282" s="408">
        <v>59.081</v>
      </c>
      <c r="X282" s="408"/>
      <c r="Y282" s="408"/>
      <c r="Z282" s="408"/>
    </row>
    <row r="283" spans="1:26" ht="39" customHeight="1">
      <c r="A283" s="317" t="s">
        <v>712</v>
      </c>
      <c r="B283" s="317"/>
      <c r="C283" s="317"/>
      <c r="D283" s="317"/>
      <c r="E283" s="822">
        <v>1</v>
      </c>
      <c r="F283" s="822"/>
      <c r="G283" s="822"/>
      <c r="H283" s="822" t="s">
        <v>253</v>
      </c>
      <c r="I283" s="822"/>
      <c r="J283" s="822"/>
      <c r="K283" s="655">
        <v>2</v>
      </c>
      <c r="L283" s="655"/>
      <c r="M283" s="655"/>
      <c r="N283" s="655"/>
      <c r="O283" s="655"/>
      <c r="P283" s="655"/>
      <c r="Q283" s="655"/>
      <c r="R283" s="655"/>
      <c r="S283" s="655"/>
      <c r="T283" s="655"/>
      <c r="U283" s="655"/>
      <c r="V283" s="655"/>
      <c r="W283" s="1065">
        <v>52.982</v>
      </c>
      <c r="X283" s="1065"/>
      <c r="Y283" s="1065"/>
      <c r="Z283" s="1065"/>
    </row>
    <row r="284" spans="1:26" ht="24" customHeight="1">
      <c r="A284" s="1123" t="s">
        <v>225</v>
      </c>
      <c r="B284" s="1123"/>
      <c r="C284" s="1123"/>
      <c r="D284" s="1123"/>
      <c r="E284" s="1068">
        <v>1</v>
      </c>
      <c r="F284" s="1068"/>
      <c r="G284" s="1068"/>
      <c r="H284" s="1068" t="s">
        <v>253</v>
      </c>
      <c r="I284" s="1068"/>
      <c r="J284" s="1068"/>
      <c r="K284" s="1054">
        <v>2</v>
      </c>
      <c r="L284" s="1054"/>
      <c r="M284" s="1054"/>
      <c r="N284" s="1054"/>
      <c r="O284" s="1054">
        <v>0.5</v>
      </c>
      <c r="P284" s="1054"/>
      <c r="Q284" s="1054"/>
      <c r="R284" s="1054"/>
      <c r="S284" s="1054"/>
      <c r="T284" s="1054"/>
      <c r="U284" s="1054"/>
      <c r="V284" s="1054"/>
      <c r="W284" s="408">
        <v>18.348</v>
      </c>
      <c r="X284" s="408"/>
      <c r="Y284" s="408"/>
      <c r="Z284" s="408"/>
    </row>
    <row r="285" spans="1:26" ht="37.5" customHeight="1">
      <c r="A285" s="317" t="s">
        <v>685</v>
      </c>
      <c r="B285" s="317"/>
      <c r="C285" s="317"/>
      <c r="D285" s="317"/>
      <c r="E285" s="822">
        <v>1</v>
      </c>
      <c r="F285" s="822"/>
      <c r="G285" s="822"/>
      <c r="H285" s="822" t="s">
        <v>253</v>
      </c>
      <c r="I285" s="822"/>
      <c r="J285" s="822"/>
      <c r="K285" s="655">
        <v>2</v>
      </c>
      <c r="L285" s="655"/>
      <c r="M285" s="655"/>
      <c r="N285" s="655"/>
      <c r="O285" s="655">
        <v>0.5</v>
      </c>
      <c r="P285" s="655"/>
      <c r="Q285" s="655"/>
      <c r="R285" s="655"/>
      <c r="S285" s="655"/>
      <c r="T285" s="655"/>
      <c r="U285" s="655"/>
      <c r="V285" s="655"/>
      <c r="W285" s="1065">
        <v>2.843</v>
      </c>
      <c r="X285" s="1065"/>
      <c r="Y285" s="1065"/>
      <c r="Z285" s="1065"/>
    </row>
    <row r="286" spans="1:26" ht="12.75" customHeight="1">
      <c r="A286" s="1136" t="s">
        <v>226</v>
      </c>
      <c r="B286" s="1136"/>
      <c r="C286" s="1136"/>
      <c r="D286" s="1136"/>
      <c r="E286" s="1068">
        <v>1</v>
      </c>
      <c r="F286" s="1068"/>
      <c r="G286" s="1068"/>
      <c r="H286" s="1068" t="s">
        <v>253</v>
      </c>
      <c r="I286" s="1068"/>
      <c r="J286" s="1068"/>
      <c r="K286" s="1054">
        <v>2</v>
      </c>
      <c r="L286" s="1054"/>
      <c r="M286" s="1054"/>
      <c r="N286" s="1054"/>
      <c r="O286" s="1054"/>
      <c r="P286" s="1054"/>
      <c r="Q286" s="1054"/>
      <c r="R286" s="1054"/>
      <c r="S286" s="1054"/>
      <c r="T286" s="1054"/>
      <c r="U286" s="1054"/>
      <c r="V286" s="1054"/>
      <c r="W286" s="408">
        <v>2.702</v>
      </c>
      <c r="X286" s="408"/>
      <c r="Y286" s="408"/>
      <c r="Z286" s="408"/>
    </row>
    <row r="287" spans="1:26" ht="12.75" customHeight="1">
      <c r="A287" s="239" t="s">
        <v>845</v>
      </c>
      <c r="B287" s="240"/>
      <c r="C287" s="240"/>
      <c r="D287" s="241"/>
      <c r="E287" s="822">
        <v>1</v>
      </c>
      <c r="F287" s="822"/>
      <c r="G287" s="822"/>
      <c r="H287" s="822" t="s">
        <v>253</v>
      </c>
      <c r="I287" s="822"/>
      <c r="J287" s="822"/>
      <c r="K287" s="655">
        <v>2</v>
      </c>
      <c r="L287" s="655"/>
      <c r="M287" s="655"/>
      <c r="N287" s="655"/>
      <c r="O287" s="655"/>
      <c r="P287" s="655"/>
      <c r="Q287" s="655"/>
      <c r="R287" s="655"/>
      <c r="S287" s="655"/>
      <c r="T287" s="655"/>
      <c r="U287" s="655"/>
      <c r="V287" s="655"/>
      <c r="W287" s="1065">
        <v>8.971</v>
      </c>
      <c r="X287" s="1065"/>
      <c r="Y287" s="1065"/>
      <c r="Z287" s="1065"/>
    </row>
    <row r="288" spans="1:26" ht="12.75" customHeight="1">
      <c r="A288" s="242" t="s">
        <v>549</v>
      </c>
      <c r="B288" s="266"/>
      <c r="C288" s="266"/>
      <c r="D288" s="264"/>
      <c r="E288" s="1068">
        <v>1</v>
      </c>
      <c r="F288" s="1068"/>
      <c r="G288" s="1068"/>
      <c r="H288" s="1068" t="s">
        <v>253</v>
      </c>
      <c r="I288" s="1068"/>
      <c r="J288" s="1068"/>
      <c r="K288" s="1054">
        <v>2</v>
      </c>
      <c r="L288" s="1054"/>
      <c r="M288" s="1054"/>
      <c r="N288" s="1054"/>
      <c r="O288" s="1054"/>
      <c r="P288" s="1054"/>
      <c r="Q288" s="1054"/>
      <c r="R288" s="1054"/>
      <c r="S288" s="1054"/>
      <c r="T288" s="1054"/>
      <c r="U288" s="1054"/>
      <c r="V288" s="1054"/>
      <c r="W288" s="408">
        <v>27.039</v>
      </c>
      <c r="X288" s="408"/>
      <c r="Y288" s="408"/>
      <c r="Z288" s="408"/>
    </row>
    <row r="289" spans="1:26" ht="12.75" customHeight="1">
      <c r="A289" s="1137" t="s">
        <v>228</v>
      </c>
      <c r="B289" s="1137"/>
      <c r="C289" s="1137"/>
      <c r="D289" s="1137"/>
      <c r="E289" s="822">
        <v>1</v>
      </c>
      <c r="F289" s="822"/>
      <c r="G289" s="822"/>
      <c r="H289" s="822" t="s">
        <v>253</v>
      </c>
      <c r="I289" s="822"/>
      <c r="J289" s="822"/>
      <c r="K289" s="655">
        <v>2</v>
      </c>
      <c r="L289" s="655"/>
      <c r="M289" s="655"/>
      <c r="N289" s="655"/>
      <c r="O289" s="655"/>
      <c r="P289" s="655"/>
      <c r="Q289" s="655"/>
      <c r="R289" s="655"/>
      <c r="S289" s="655"/>
      <c r="T289" s="655"/>
      <c r="U289" s="655"/>
      <c r="V289" s="655"/>
      <c r="W289" s="1065">
        <v>3.561</v>
      </c>
      <c r="X289" s="1065"/>
      <c r="Y289" s="1065"/>
      <c r="Z289" s="1065"/>
    </row>
    <row r="290" spans="1:26" ht="12.75" customHeight="1">
      <c r="A290" s="1136" t="s">
        <v>229</v>
      </c>
      <c r="B290" s="1136"/>
      <c r="C290" s="1136"/>
      <c r="D290" s="1136"/>
      <c r="E290" s="1068">
        <v>1</v>
      </c>
      <c r="F290" s="1068"/>
      <c r="G290" s="1068"/>
      <c r="H290" s="1068" t="s">
        <v>253</v>
      </c>
      <c r="I290" s="1068"/>
      <c r="J290" s="1068"/>
      <c r="K290" s="1054">
        <v>2</v>
      </c>
      <c r="L290" s="1054"/>
      <c r="M290" s="1054"/>
      <c r="N290" s="1054"/>
      <c r="O290" s="1054">
        <v>0.5</v>
      </c>
      <c r="P290" s="1054"/>
      <c r="Q290" s="1054"/>
      <c r="R290" s="1054"/>
      <c r="S290" s="1054"/>
      <c r="T290" s="1054"/>
      <c r="U290" s="1054"/>
      <c r="V290" s="1054"/>
      <c r="W290" s="408">
        <v>55.64</v>
      </c>
      <c r="X290" s="408"/>
      <c r="Y290" s="408"/>
      <c r="Z290" s="408"/>
    </row>
    <row r="291" spans="1:26" ht="12.75" customHeight="1">
      <c r="A291" s="1137" t="s">
        <v>230</v>
      </c>
      <c r="B291" s="1137"/>
      <c r="C291" s="1137"/>
      <c r="D291" s="1137"/>
      <c r="E291" s="822">
        <v>1</v>
      </c>
      <c r="F291" s="822"/>
      <c r="G291" s="822"/>
      <c r="H291" s="822" t="s">
        <v>253</v>
      </c>
      <c r="I291" s="822"/>
      <c r="J291" s="822"/>
      <c r="K291" s="655">
        <v>2</v>
      </c>
      <c r="L291" s="655"/>
      <c r="M291" s="655"/>
      <c r="N291" s="655"/>
      <c r="O291" s="655">
        <v>0.5</v>
      </c>
      <c r="P291" s="655"/>
      <c r="Q291" s="655"/>
      <c r="R291" s="655"/>
      <c r="S291" s="655"/>
      <c r="T291" s="655"/>
      <c r="U291" s="655"/>
      <c r="V291" s="655"/>
      <c r="W291" s="1065">
        <v>32.342</v>
      </c>
      <c r="X291" s="1065"/>
      <c r="Y291" s="1065"/>
      <c r="Z291" s="1065"/>
    </row>
    <row r="292" spans="1:26" ht="24.75" customHeight="1">
      <c r="A292" s="1136" t="s">
        <v>231</v>
      </c>
      <c r="B292" s="1136"/>
      <c r="C292" s="1136"/>
      <c r="D292" s="1136"/>
      <c r="E292" s="1068">
        <v>1</v>
      </c>
      <c r="F292" s="1068"/>
      <c r="G292" s="1068"/>
      <c r="H292" s="1068" t="s">
        <v>253</v>
      </c>
      <c r="I292" s="1068"/>
      <c r="J292" s="1068"/>
      <c r="K292" s="1054">
        <v>2</v>
      </c>
      <c r="L292" s="1054"/>
      <c r="M292" s="1054"/>
      <c r="N292" s="1054"/>
      <c r="O292" s="1054"/>
      <c r="P292" s="1054"/>
      <c r="Q292" s="1054"/>
      <c r="R292" s="1054"/>
      <c r="S292" s="1054"/>
      <c r="T292" s="1054"/>
      <c r="U292" s="1054"/>
      <c r="V292" s="1054"/>
      <c r="W292" s="408">
        <v>5.2</v>
      </c>
      <c r="X292" s="408"/>
      <c r="Y292" s="408"/>
      <c r="Z292" s="408"/>
    </row>
    <row r="293" spans="1:26" ht="26.25" customHeight="1">
      <c r="A293" s="1137" t="s">
        <v>86</v>
      </c>
      <c r="B293" s="1137"/>
      <c r="C293" s="1137"/>
      <c r="D293" s="1137"/>
      <c r="E293" s="822">
        <v>1</v>
      </c>
      <c r="F293" s="822"/>
      <c r="G293" s="822"/>
      <c r="H293" s="822" t="s">
        <v>253</v>
      </c>
      <c r="I293" s="822"/>
      <c r="J293" s="822"/>
      <c r="K293" s="655">
        <v>2.5</v>
      </c>
      <c r="L293" s="655"/>
      <c r="M293" s="655"/>
      <c r="N293" s="655"/>
      <c r="O293" s="655"/>
      <c r="P293" s="655"/>
      <c r="Q293" s="655"/>
      <c r="R293" s="655"/>
      <c r="S293" s="655"/>
      <c r="T293" s="655"/>
      <c r="U293" s="655"/>
      <c r="V293" s="655"/>
      <c r="W293" s="1065">
        <v>0.011</v>
      </c>
      <c r="X293" s="1065"/>
      <c r="Y293" s="1065"/>
      <c r="Z293" s="1065"/>
    </row>
    <row r="294" spans="1:26" ht="26.25" customHeight="1">
      <c r="A294" s="1136" t="s">
        <v>233</v>
      </c>
      <c r="B294" s="1136"/>
      <c r="C294" s="1136"/>
      <c r="D294" s="1136"/>
      <c r="E294" s="1068">
        <v>1</v>
      </c>
      <c r="F294" s="1068"/>
      <c r="G294" s="1068"/>
      <c r="H294" s="1068" t="s">
        <v>253</v>
      </c>
      <c r="I294" s="1068"/>
      <c r="J294" s="1068"/>
      <c r="K294" s="1054">
        <v>2.5</v>
      </c>
      <c r="L294" s="1054"/>
      <c r="M294" s="1054"/>
      <c r="N294" s="1054"/>
      <c r="O294" s="1054"/>
      <c r="P294" s="1054"/>
      <c r="Q294" s="1054"/>
      <c r="R294" s="1054"/>
      <c r="S294" s="1054"/>
      <c r="T294" s="1054"/>
      <c r="U294" s="1054"/>
      <c r="V294" s="1054"/>
      <c r="W294" s="408">
        <v>1.234</v>
      </c>
      <c r="X294" s="408"/>
      <c r="Y294" s="408"/>
      <c r="Z294" s="408"/>
    </row>
    <row r="295" spans="1:26" ht="24.75" customHeight="1">
      <c r="A295" s="1137" t="s">
        <v>87</v>
      </c>
      <c r="B295" s="1137"/>
      <c r="C295" s="1137"/>
      <c r="D295" s="1137"/>
      <c r="E295" s="822">
        <v>1</v>
      </c>
      <c r="F295" s="822"/>
      <c r="G295" s="822"/>
      <c r="H295" s="822" t="s">
        <v>253</v>
      </c>
      <c r="I295" s="822"/>
      <c r="J295" s="822"/>
      <c r="K295" s="655">
        <v>2.5</v>
      </c>
      <c r="L295" s="655"/>
      <c r="M295" s="655"/>
      <c r="N295" s="655"/>
      <c r="O295" s="655"/>
      <c r="P295" s="655"/>
      <c r="Q295" s="655"/>
      <c r="R295" s="655"/>
      <c r="S295" s="655"/>
      <c r="T295" s="655"/>
      <c r="U295" s="655"/>
      <c r="V295" s="655"/>
      <c r="W295" s="1065">
        <v>0.027</v>
      </c>
      <c r="X295" s="1065"/>
      <c r="Y295" s="1065"/>
      <c r="Z295" s="1065"/>
    </row>
    <row r="296" spans="1:26" ht="25.5" customHeight="1">
      <c r="A296" s="1136" t="s">
        <v>88</v>
      </c>
      <c r="B296" s="1136"/>
      <c r="C296" s="1136"/>
      <c r="D296" s="1136"/>
      <c r="E296" s="1068">
        <v>1</v>
      </c>
      <c r="F296" s="1068"/>
      <c r="G296" s="1068"/>
      <c r="H296" s="1068" t="s">
        <v>253</v>
      </c>
      <c r="I296" s="1068"/>
      <c r="J296" s="1068"/>
      <c r="K296" s="1054">
        <v>2.5</v>
      </c>
      <c r="L296" s="1054"/>
      <c r="M296" s="1054"/>
      <c r="N296" s="1054"/>
      <c r="O296" s="1054"/>
      <c r="P296" s="1054"/>
      <c r="Q296" s="1054"/>
      <c r="R296" s="1054"/>
      <c r="S296" s="1054"/>
      <c r="T296" s="1054"/>
      <c r="U296" s="1054"/>
      <c r="V296" s="1054"/>
      <c r="W296" s="408">
        <v>0.04</v>
      </c>
      <c r="X296" s="408"/>
      <c r="Y296" s="408"/>
      <c r="Z296" s="408"/>
    </row>
    <row r="297" spans="1:26" ht="25.5" customHeight="1">
      <c r="A297" s="280" t="s">
        <v>846</v>
      </c>
      <c r="B297" s="281"/>
      <c r="C297" s="281"/>
      <c r="D297" s="282"/>
      <c r="E297" s="274">
        <v>1</v>
      </c>
      <c r="F297" s="275"/>
      <c r="G297" s="265"/>
      <c r="H297" s="274" t="s">
        <v>253</v>
      </c>
      <c r="I297" s="275"/>
      <c r="J297" s="265"/>
      <c r="K297" s="318">
        <v>1</v>
      </c>
      <c r="L297" s="294"/>
      <c r="M297" s="294"/>
      <c r="N297" s="295"/>
      <c r="O297" s="318"/>
      <c r="P297" s="294"/>
      <c r="Q297" s="294"/>
      <c r="R297" s="295"/>
      <c r="S297" s="318"/>
      <c r="T297" s="294"/>
      <c r="U297" s="294"/>
      <c r="V297" s="295"/>
      <c r="W297" s="259">
        <v>13.044</v>
      </c>
      <c r="X297" s="260"/>
      <c r="Y297" s="260"/>
      <c r="Z297" s="261"/>
    </row>
    <row r="298" spans="1:26" ht="12.75" customHeight="1">
      <c r="A298" s="1123" t="s">
        <v>970</v>
      </c>
      <c r="B298" s="1123"/>
      <c r="C298" s="1123"/>
      <c r="D298" s="1123"/>
      <c r="E298" s="1123"/>
      <c r="F298" s="1123"/>
      <c r="G298" s="1123"/>
      <c r="H298" s="1123"/>
      <c r="I298" s="1123"/>
      <c r="J298" s="1123"/>
      <c r="K298" s="1123"/>
      <c r="L298" s="1123"/>
      <c r="M298" s="1123"/>
      <c r="N298" s="1123"/>
      <c r="O298" s="1123"/>
      <c r="P298" s="1123"/>
      <c r="Q298" s="1123"/>
      <c r="R298" s="1123"/>
      <c r="S298" s="1123"/>
      <c r="T298" s="1123"/>
      <c r="U298" s="1123"/>
      <c r="V298" s="1123"/>
      <c r="W298" s="1170">
        <f>SUM(W256:Z297)</f>
        <v>4068.232</v>
      </c>
      <c r="X298" s="1170"/>
      <c r="Y298" s="1170"/>
      <c r="Z298" s="408"/>
    </row>
    <row r="299" spans="1:26" ht="14.25" customHeight="1">
      <c r="A299" s="1042" t="s">
        <v>371</v>
      </c>
      <c r="B299" s="1043"/>
      <c r="C299" s="1043"/>
      <c r="D299" s="1044"/>
      <c r="E299" s="318">
        <v>25</v>
      </c>
      <c r="F299" s="294"/>
      <c r="G299" s="295"/>
      <c r="H299" s="318" t="s">
        <v>255</v>
      </c>
      <c r="I299" s="266"/>
      <c r="J299" s="264"/>
      <c r="K299" s="1061">
        <v>0.5</v>
      </c>
      <c r="L299" s="1062"/>
      <c r="M299" s="1062"/>
      <c r="N299" s="1063"/>
      <c r="O299" s="1061">
        <v>2</v>
      </c>
      <c r="P299" s="1062"/>
      <c r="Q299" s="1062"/>
      <c r="R299" s="1063"/>
      <c r="S299" s="1061"/>
      <c r="T299" s="1062"/>
      <c r="U299" s="1062"/>
      <c r="V299" s="1063"/>
      <c r="W299" s="296">
        <v>74856.774</v>
      </c>
      <c r="X299" s="297"/>
      <c r="Y299" s="297"/>
      <c r="Z299" s="298"/>
    </row>
    <row r="300" spans="1:26" ht="15.75" customHeight="1">
      <c r="A300" s="1045"/>
      <c r="B300" s="1046"/>
      <c r="C300" s="1046"/>
      <c r="D300" s="1047"/>
      <c r="E300" s="655">
        <v>25</v>
      </c>
      <c r="F300" s="655"/>
      <c r="G300" s="655"/>
      <c r="H300" s="655" t="s">
        <v>255</v>
      </c>
      <c r="I300" s="655"/>
      <c r="J300" s="655"/>
      <c r="K300" s="655">
        <v>0.5</v>
      </c>
      <c r="L300" s="655"/>
      <c r="M300" s="655"/>
      <c r="N300" s="655"/>
      <c r="O300" s="655">
        <v>0.5</v>
      </c>
      <c r="P300" s="655"/>
      <c r="Q300" s="655"/>
      <c r="R300" s="655"/>
      <c r="S300" s="655"/>
      <c r="T300" s="655"/>
      <c r="U300" s="655"/>
      <c r="V300" s="655"/>
      <c r="W300" s="1065">
        <v>60631.911</v>
      </c>
      <c r="X300" s="1065"/>
      <c r="Y300" s="1065"/>
      <c r="Z300" s="1065"/>
    </row>
    <row r="301" spans="1:26" ht="13.5" customHeight="1">
      <c r="A301" s="1048"/>
      <c r="B301" s="1049"/>
      <c r="C301" s="1049"/>
      <c r="D301" s="1050"/>
      <c r="E301" s="1051" t="s">
        <v>847</v>
      </c>
      <c r="F301" s="1052"/>
      <c r="G301" s="1052"/>
      <c r="H301" s="1052"/>
      <c r="I301" s="1052"/>
      <c r="J301" s="1052"/>
      <c r="K301" s="1052"/>
      <c r="L301" s="1052"/>
      <c r="M301" s="1052"/>
      <c r="N301" s="1052"/>
      <c r="O301" s="1052"/>
      <c r="P301" s="1052"/>
      <c r="Q301" s="1052"/>
      <c r="R301" s="1052"/>
      <c r="S301" s="1052"/>
      <c r="T301" s="1052"/>
      <c r="U301" s="1052"/>
      <c r="V301" s="1053"/>
      <c r="W301" s="1058">
        <f>W299+W300</f>
        <v>135488.685</v>
      </c>
      <c r="X301" s="1059"/>
      <c r="Y301" s="1059"/>
      <c r="Z301" s="1060"/>
    </row>
    <row r="302" spans="1:26" ht="12.75" customHeight="1">
      <c r="A302" s="1123" t="s">
        <v>970</v>
      </c>
      <c r="B302" s="1123"/>
      <c r="C302" s="1123"/>
      <c r="D302" s="1123"/>
      <c r="E302" s="1123"/>
      <c r="F302" s="1123"/>
      <c r="G302" s="1123"/>
      <c r="H302" s="1123"/>
      <c r="I302" s="1123"/>
      <c r="J302" s="1123"/>
      <c r="K302" s="1123"/>
      <c r="L302" s="1123"/>
      <c r="M302" s="1123"/>
      <c r="N302" s="1123"/>
      <c r="O302" s="1123"/>
      <c r="P302" s="1123"/>
      <c r="Q302" s="1123"/>
      <c r="R302" s="1123"/>
      <c r="S302" s="1123"/>
      <c r="T302" s="1123"/>
      <c r="U302" s="1123"/>
      <c r="V302" s="1123"/>
      <c r="W302" s="1170">
        <f>W298+W301</f>
        <v>139556.917</v>
      </c>
      <c r="X302" s="1170"/>
      <c r="Y302" s="1170"/>
      <c r="Z302" s="408"/>
    </row>
    <row r="303" spans="1:26" ht="36" customHeight="1">
      <c r="A303" s="1055" t="s">
        <v>569</v>
      </c>
      <c r="B303" s="1056"/>
      <c r="C303" s="1056"/>
      <c r="D303" s="1056"/>
      <c r="E303" s="1056"/>
      <c r="F303" s="1056"/>
      <c r="G303" s="1056"/>
      <c r="H303" s="1056"/>
      <c r="I303" s="1056"/>
      <c r="J303" s="1056"/>
      <c r="K303" s="1056"/>
      <c r="L303" s="1056"/>
      <c r="M303" s="1056"/>
      <c r="N303" s="1056"/>
      <c r="O303" s="1056"/>
      <c r="P303" s="1056"/>
      <c r="Q303" s="1056"/>
      <c r="R303" s="1056"/>
      <c r="S303" s="1056"/>
      <c r="T303" s="1056"/>
      <c r="U303" s="1056"/>
      <c r="V303" s="1056"/>
      <c r="W303" s="1056"/>
      <c r="X303" s="1056"/>
      <c r="Y303" s="1056"/>
      <c r="Z303" s="1056"/>
    </row>
    <row r="304" spans="1:26" ht="36" customHeight="1">
      <c r="A304" s="1057" t="s">
        <v>946</v>
      </c>
      <c r="B304" s="1057"/>
      <c r="C304" s="1057"/>
      <c r="D304" s="1057"/>
      <c r="E304" s="1057"/>
      <c r="F304" s="1057"/>
      <c r="G304" s="1057"/>
      <c r="H304" s="1057"/>
      <c r="I304" s="1057"/>
      <c r="J304" s="1057"/>
      <c r="K304" s="1057"/>
      <c r="L304" s="1057"/>
      <c r="M304" s="1057"/>
      <c r="N304" s="1057"/>
      <c r="O304" s="1057"/>
      <c r="P304" s="1057"/>
      <c r="Q304" s="1057"/>
      <c r="R304" s="1057"/>
      <c r="S304" s="1057"/>
      <c r="T304" s="1057"/>
      <c r="U304" s="1057"/>
      <c r="V304" s="1057"/>
      <c r="W304" s="1057"/>
      <c r="X304" s="1057"/>
      <c r="Y304" s="1057"/>
      <c r="Z304" s="1057"/>
    </row>
    <row r="305" spans="1:26" ht="51.75" customHeight="1">
      <c r="A305" s="1057" t="s">
        <v>692</v>
      </c>
      <c r="B305" s="1057"/>
      <c r="C305" s="1057"/>
      <c r="D305" s="1057"/>
      <c r="E305" s="1057"/>
      <c r="F305" s="1057"/>
      <c r="G305" s="1057"/>
      <c r="H305" s="1057"/>
      <c r="I305" s="1057"/>
      <c r="J305" s="1057"/>
      <c r="K305" s="1057"/>
      <c r="L305" s="1057"/>
      <c r="M305" s="1057"/>
      <c r="N305" s="1057"/>
      <c r="O305" s="1057"/>
      <c r="P305" s="1057"/>
      <c r="Q305" s="1057"/>
      <c r="R305" s="1057"/>
      <c r="S305" s="1057"/>
      <c r="T305" s="1057"/>
      <c r="U305" s="1057"/>
      <c r="V305" s="1057"/>
      <c r="W305" s="1057"/>
      <c r="X305" s="1057"/>
      <c r="Y305" s="1057"/>
      <c r="Z305" s="1057"/>
    </row>
    <row r="306" spans="1:26" ht="51.75" customHeight="1">
      <c r="A306" s="1057" t="s">
        <v>693</v>
      </c>
      <c r="B306" s="1057"/>
      <c r="C306" s="1057"/>
      <c r="D306" s="1057"/>
      <c r="E306" s="1057"/>
      <c r="F306" s="1057"/>
      <c r="G306" s="1057"/>
      <c r="H306" s="1057"/>
      <c r="I306" s="1057"/>
      <c r="J306" s="1057"/>
      <c r="K306" s="1057"/>
      <c r="L306" s="1057"/>
      <c r="M306" s="1057"/>
      <c r="N306" s="1057"/>
      <c r="O306" s="1057"/>
      <c r="P306" s="1057"/>
      <c r="Q306" s="1057"/>
      <c r="R306" s="1057"/>
      <c r="S306" s="1057"/>
      <c r="T306" s="1057"/>
      <c r="U306" s="1057"/>
      <c r="V306" s="1057"/>
      <c r="W306" s="1057"/>
      <c r="X306" s="1057"/>
      <c r="Y306" s="1057"/>
      <c r="Z306" s="1057"/>
    </row>
    <row r="307" spans="1:26" ht="68.25" customHeight="1">
      <c r="A307" s="1057" t="s">
        <v>276</v>
      </c>
      <c r="B307" s="1057"/>
      <c r="C307" s="1057"/>
      <c r="D307" s="1057"/>
      <c r="E307" s="1057"/>
      <c r="F307" s="1057"/>
      <c r="G307" s="1057"/>
      <c r="H307" s="1057"/>
      <c r="I307" s="1057"/>
      <c r="J307" s="1057"/>
      <c r="K307" s="1057"/>
      <c r="L307" s="1057"/>
      <c r="M307" s="1057"/>
      <c r="N307" s="1057"/>
      <c r="O307" s="1057"/>
      <c r="P307" s="1057"/>
      <c r="Q307" s="1057"/>
      <c r="R307" s="1057"/>
      <c r="S307" s="1057"/>
      <c r="T307" s="1057"/>
      <c r="U307" s="1057"/>
      <c r="V307" s="1057"/>
      <c r="W307" s="1057"/>
      <c r="X307" s="1057"/>
      <c r="Y307" s="1057"/>
      <c r="Z307" s="1057"/>
    </row>
    <row r="308" spans="1:26" ht="15" customHeight="1">
      <c r="A308" s="137"/>
      <c r="B308" s="137"/>
      <c r="C308" s="137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</row>
    <row r="309" spans="1:26" ht="33.75" customHeight="1">
      <c r="A309" s="1169" t="s">
        <v>152</v>
      </c>
      <c r="B309" s="1169"/>
      <c r="C309" s="1169"/>
      <c r="D309" s="1169"/>
      <c r="E309" s="1169"/>
      <c r="F309" s="1169"/>
      <c r="G309" s="1169"/>
      <c r="H309" s="1169"/>
      <c r="I309" s="1169"/>
      <c r="J309" s="1169"/>
      <c r="K309" s="1169"/>
      <c r="L309" s="1169"/>
      <c r="M309" s="1169"/>
      <c r="N309" s="1169"/>
      <c r="O309" s="1169"/>
      <c r="P309" s="1169"/>
      <c r="Q309" s="1169"/>
      <c r="R309" s="1169"/>
      <c r="S309" s="1169"/>
      <c r="T309" s="1169"/>
      <c r="U309" s="1169"/>
      <c r="V309" s="1169"/>
      <c r="W309" s="1169"/>
      <c r="X309" s="1169"/>
      <c r="Y309" s="1169"/>
      <c r="Z309" s="1169"/>
    </row>
    <row r="310" spans="1:26" ht="35.25" customHeight="1">
      <c r="A310" s="1057" t="s">
        <v>947</v>
      </c>
      <c r="B310" s="1057"/>
      <c r="C310" s="1057"/>
      <c r="D310" s="1057"/>
      <c r="E310" s="1057"/>
      <c r="F310" s="1057"/>
      <c r="G310" s="1057"/>
      <c r="H310" s="1057"/>
      <c r="I310" s="1057"/>
      <c r="J310" s="1057"/>
      <c r="K310" s="1057"/>
      <c r="L310" s="1057"/>
      <c r="M310" s="1057"/>
      <c r="N310" s="1057"/>
      <c r="O310" s="1057"/>
      <c r="P310" s="1057"/>
      <c r="Q310" s="1057"/>
      <c r="R310" s="1057"/>
      <c r="S310" s="1057"/>
      <c r="T310" s="1057"/>
      <c r="U310" s="1057"/>
      <c r="V310" s="1057"/>
      <c r="W310" s="1057"/>
      <c r="X310" s="1057"/>
      <c r="Y310" s="1057"/>
      <c r="Z310" s="1057"/>
    </row>
    <row r="311" spans="1:26" ht="18" customHeight="1">
      <c r="A311" s="1057" t="s">
        <v>339</v>
      </c>
      <c r="B311" s="1057"/>
      <c r="C311" s="1057"/>
      <c r="D311" s="1057"/>
      <c r="E311" s="1057"/>
      <c r="F311" s="1057"/>
      <c r="G311" s="1057"/>
      <c r="H311" s="1057"/>
      <c r="I311" s="1057"/>
      <c r="J311" s="1057"/>
      <c r="K311" s="1057"/>
      <c r="L311" s="1057"/>
      <c r="M311" s="1057"/>
      <c r="N311" s="1057"/>
      <c r="O311" s="1057"/>
      <c r="P311" s="1057"/>
      <c r="Q311" s="1057"/>
      <c r="R311" s="1057"/>
      <c r="S311" s="1057"/>
      <c r="T311" s="1057"/>
      <c r="U311" s="1057"/>
      <c r="V311" s="1057"/>
      <c r="W311" s="1057"/>
      <c r="X311" s="1057"/>
      <c r="Y311" s="1057"/>
      <c r="Z311" s="1057"/>
    </row>
    <row r="312" spans="1:26" ht="18" customHeight="1">
      <c r="A312" s="1057" t="s">
        <v>344</v>
      </c>
      <c r="B312" s="1057"/>
      <c r="C312" s="1057"/>
      <c r="D312" s="1057"/>
      <c r="E312" s="1057"/>
      <c r="F312" s="1057"/>
      <c r="G312" s="1057"/>
      <c r="H312" s="1057"/>
      <c r="I312" s="1057"/>
      <c r="J312" s="1057"/>
      <c r="K312" s="1057"/>
      <c r="L312" s="1057"/>
      <c r="M312" s="1057"/>
      <c r="N312" s="1057"/>
      <c r="O312" s="1057"/>
      <c r="P312" s="1057"/>
      <c r="Q312" s="1057"/>
      <c r="R312" s="1057"/>
      <c r="S312" s="1057"/>
      <c r="T312" s="1057"/>
      <c r="U312" s="1057"/>
      <c r="V312" s="1057"/>
      <c r="W312" s="1057"/>
      <c r="X312" s="1057"/>
      <c r="Y312" s="1057"/>
      <c r="Z312" s="1057"/>
    </row>
    <row r="313" spans="1:26" s="42" customFormat="1" ht="18" customHeight="1">
      <c r="A313" s="1057" t="s">
        <v>342</v>
      </c>
      <c r="B313" s="1057"/>
      <c r="C313" s="1057"/>
      <c r="D313" s="1057"/>
      <c r="E313" s="1057"/>
      <c r="F313" s="1057"/>
      <c r="G313" s="1057"/>
      <c r="H313" s="1057"/>
      <c r="I313" s="1057"/>
      <c r="J313" s="1057"/>
      <c r="K313" s="1057"/>
      <c r="L313" s="1057"/>
      <c r="M313" s="1057"/>
      <c r="N313" s="1057"/>
      <c r="O313" s="1057"/>
      <c r="P313" s="1057"/>
      <c r="Q313" s="1057"/>
      <c r="R313" s="1057"/>
      <c r="S313" s="1057"/>
      <c r="T313" s="1057"/>
      <c r="U313" s="1057"/>
      <c r="V313" s="1057"/>
      <c r="W313" s="1057"/>
      <c r="X313" s="1057"/>
      <c r="Y313" s="1057"/>
      <c r="Z313" s="1057"/>
    </row>
    <row r="314" spans="1:26" s="42" customFormat="1" ht="36" customHeight="1">
      <c r="A314" s="1057" t="s">
        <v>341</v>
      </c>
      <c r="B314" s="1057"/>
      <c r="C314" s="1057"/>
      <c r="D314" s="1057"/>
      <c r="E314" s="1057"/>
      <c r="F314" s="1057"/>
      <c r="G314" s="1057"/>
      <c r="H314" s="1057"/>
      <c r="I314" s="1057"/>
      <c r="J314" s="1057"/>
      <c r="K314" s="1057"/>
      <c r="L314" s="1057"/>
      <c r="M314" s="1057"/>
      <c r="N314" s="1057"/>
      <c r="O314" s="1057"/>
      <c r="P314" s="1057"/>
      <c r="Q314" s="1057"/>
      <c r="R314" s="1057"/>
      <c r="S314" s="1057"/>
      <c r="T314" s="1057"/>
      <c r="U314" s="1057"/>
      <c r="V314" s="1057"/>
      <c r="W314" s="1057"/>
      <c r="X314" s="1057"/>
      <c r="Y314" s="1057"/>
      <c r="Z314" s="1057"/>
    </row>
    <row r="315" spans="1:26" ht="36" customHeight="1">
      <c r="A315" s="1057" t="s">
        <v>340</v>
      </c>
      <c r="B315" s="1057"/>
      <c r="C315" s="1057"/>
      <c r="D315" s="1057"/>
      <c r="E315" s="1057"/>
      <c r="F315" s="1057"/>
      <c r="G315" s="1057"/>
      <c r="H315" s="1057"/>
      <c r="I315" s="1057"/>
      <c r="J315" s="1057"/>
      <c r="K315" s="1057"/>
      <c r="L315" s="1057"/>
      <c r="M315" s="1057"/>
      <c r="N315" s="1057"/>
      <c r="O315" s="1057"/>
      <c r="P315" s="1057"/>
      <c r="Q315" s="1057"/>
      <c r="R315" s="1057"/>
      <c r="S315" s="1057"/>
      <c r="T315" s="1057"/>
      <c r="U315" s="1057"/>
      <c r="V315" s="1057"/>
      <c r="W315" s="1057"/>
      <c r="X315" s="1057"/>
      <c r="Y315" s="1057"/>
      <c r="Z315" s="1057"/>
    </row>
    <row r="316" spans="1:26" ht="15" customHeight="1">
      <c r="A316" s="1057" t="s">
        <v>343</v>
      </c>
      <c r="B316" s="1057"/>
      <c r="C316" s="1057"/>
      <c r="D316" s="1057"/>
      <c r="E316" s="1057"/>
      <c r="F316" s="1057"/>
      <c r="G316" s="1057"/>
      <c r="H316" s="1057"/>
      <c r="I316" s="1057"/>
      <c r="J316" s="1057"/>
      <c r="K316" s="1057"/>
      <c r="L316" s="1057"/>
      <c r="M316" s="1057"/>
      <c r="N316" s="1057"/>
      <c r="O316" s="1057"/>
      <c r="P316" s="1057"/>
      <c r="Q316" s="1057"/>
      <c r="R316" s="1057"/>
      <c r="S316" s="1057"/>
      <c r="T316" s="1057"/>
      <c r="U316" s="1057"/>
      <c r="V316" s="1057"/>
      <c r="W316" s="1057"/>
      <c r="X316" s="1057"/>
      <c r="Y316" s="1057"/>
      <c r="Z316" s="1057"/>
    </row>
    <row r="317" spans="1:26" ht="15" customHeight="1">
      <c r="A317" s="150"/>
      <c r="B317" s="150"/>
      <c r="C317" s="150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50"/>
    </row>
    <row r="318" spans="1:26" ht="36" customHeight="1">
      <c r="A318" s="232" t="s">
        <v>273</v>
      </c>
      <c r="B318" s="232"/>
      <c r="C318" s="232"/>
      <c r="D318" s="232"/>
      <c r="E318" s="232"/>
      <c r="F318" s="232"/>
      <c r="G318" s="232"/>
      <c r="H318" s="232"/>
      <c r="I318" s="232"/>
      <c r="J318" s="232"/>
      <c r="K318" s="232"/>
      <c r="L318" s="232"/>
      <c r="M318" s="232"/>
      <c r="N318" s="232"/>
      <c r="O318" s="232"/>
      <c r="P318" s="232"/>
      <c r="Q318" s="232"/>
      <c r="R318" s="232"/>
      <c r="S318" s="232"/>
      <c r="T318" s="232"/>
      <c r="U318" s="232"/>
      <c r="V318" s="232"/>
      <c r="W318" s="232"/>
      <c r="X318" s="232"/>
      <c r="Y318" s="232"/>
      <c r="Z318" s="232"/>
    </row>
    <row r="319" spans="1:26" ht="68.25" customHeight="1">
      <c r="A319" s="1057" t="s">
        <v>277</v>
      </c>
      <c r="B319" s="1057"/>
      <c r="C319" s="1057"/>
      <c r="D319" s="1057"/>
      <c r="E319" s="1057"/>
      <c r="F319" s="1057"/>
      <c r="G319" s="1057"/>
      <c r="H319" s="1057"/>
      <c r="I319" s="1057"/>
      <c r="J319" s="1057"/>
      <c r="K319" s="1057"/>
      <c r="L319" s="1057"/>
      <c r="M319" s="1057"/>
      <c r="N319" s="1057"/>
      <c r="O319" s="1057"/>
      <c r="P319" s="1057"/>
      <c r="Q319" s="1057"/>
      <c r="R319" s="1057"/>
      <c r="S319" s="1057"/>
      <c r="T319" s="1057"/>
      <c r="U319" s="1057"/>
      <c r="V319" s="1057"/>
      <c r="W319" s="1057"/>
      <c r="X319" s="1057"/>
      <c r="Y319" s="1057"/>
      <c r="Z319" s="1057"/>
    </row>
    <row r="320" spans="1:26" ht="15" customHeight="1">
      <c r="A320" s="151"/>
      <c r="B320" s="151"/>
      <c r="C320" s="151"/>
      <c r="D320" s="151"/>
      <c r="E320" s="151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  <c r="X320" s="151"/>
      <c r="Y320" s="151"/>
      <c r="Z320" s="151"/>
    </row>
    <row r="321" spans="1:26" ht="14.25" customHeight="1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</row>
    <row r="322" spans="1:26" ht="17.25" customHeight="1">
      <c r="A322" s="154"/>
      <c r="B322" s="154"/>
      <c r="C322" s="154"/>
      <c r="D322" s="154"/>
      <c r="E322" s="154"/>
      <c r="F322" s="154"/>
      <c r="G322" s="154"/>
      <c r="H322" s="154"/>
      <c r="I322" s="154"/>
      <c r="J322" s="154"/>
      <c r="K322" s="154"/>
      <c r="L322" s="154"/>
      <c r="M322" s="154"/>
      <c r="N322" s="154"/>
      <c r="O322" s="154"/>
      <c r="P322" s="154"/>
      <c r="Q322" s="154"/>
      <c r="R322" s="154" t="s">
        <v>372</v>
      </c>
      <c r="S322" s="154"/>
      <c r="T322" s="154"/>
      <c r="U322" s="154"/>
      <c r="V322" s="154"/>
      <c r="W322" s="154"/>
      <c r="X322" s="154"/>
      <c r="Y322" s="154"/>
      <c r="Z322" s="154"/>
    </row>
    <row r="323" spans="1:26" ht="14.25" customHeight="1">
      <c r="A323" s="155" t="s">
        <v>373</v>
      </c>
      <c r="B323" s="1141" t="s">
        <v>374</v>
      </c>
      <c r="C323" s="1141"/>
      <c r="D323" s="155" t="s">
        <v>910</v>
      </c>
      <c r="E323" s="1057" t="s">
        <v>153</v>
      </c>
      <c r="F323" s="1057"/>
      <c r="G323" s="1057"/>
      <c r="H323" s="1057"/>
      <c r="I323" s="1057"/>
      <c r="J323" s="1057"/>
      <c r="K323" s="1057"/>
      <c r="L323" s="1057"/>
      <c r="M323" s="1057"/>
      <c r="N323" s="1057"/>
      <c r="O323" s="1057"/>
      <c r="P323" s="1057"/>
      <c r="Q323" s="1057"/>
      <c r="R323" s="1057"/>
      <c r="S323" s="1057"/>
      <c r="T323" s="1057"/>
      <c r="U323" s="1057"/>
      <c r="V323" s="1057"/>
      <c r="W323" s="1057"/>
      <c r="X323" s="1057"/>
      <c r="Y323" s="1057"/>
      <c r="Z323" s="1057"/>
    </row>
    <row r="324" spans="1:26" ht="14.25" customHeight="1">
      <c r="A324" s="157"/>
      <c r="B324" s="1141" t="s">
        <v>375</v>
      </c>
      <c r="C324" s="1141"/>
      <c r="D324" s="155" t="s">
        <v>910</v>
      </c>
      <c r="E324" s="1057" t="s">
        <v>154</v>
      </c>
      <c r="F324" s="1057"/>
      <c r="G324" s="1057"/>
      <c r="H324" s="1057"/>
      <c r="I324" s="1057"/>
      <c r="J324" s="1057"/>
      <c r="K324" s="1057"/>
      <c r="L324" s="1057"/>
      <c r="M324" s="1057"/>
      <c r="N324" s="1057"/>
      <c r="O324" s="1057"/>
      <c r="P324" s="1057"/>
      <c r="Q324" s="1057"/>
      <c r="R324" s="1057"/>
      <c r="S324" s="1057"/>
      <c r="T324" s="1057"/>
      <c r="U324" s="1057"/>
      <c r="V324" s="1057"/>
      <c r="W324" s="1057"/>
      <c r="X324" s="1057"/>
      <c r="Y324" s="1057"/>
      <c r="Z324" s="1057"/>
    </row>
    <row r="325" spans="1:26" ht="14.25" customHeight="1">
      <c r="A325" s="157"/>
      <c r="B325" s="1141" t="s">
        <v>376</v>
      </c>
      <c r="C325" s="1141"/>
      <c r="D325" s="155" t="s">
        <v>910</v>
      </c>
      <c r="E325" s="1057" t="s">
        <v>377</v>
      </c>
      <c r="F325" s="1057"/>
      <c r="G325" s="1057"/>
      <c r="H325" s="1057"/>
      <c r="I325" s="1057"/>
      <c r="J325" s="1057"/>
      <c r="K325" s="1057"/>
      <c r="L325" s="1057"/>
      <c r="M325" s="1057"/>
      <c r="N325" s="1057"/>
      <c r="O325" s="1057"/>
      <c r="P325" s="1057"/>
      <c r="Q325" s="1057"/>
      <c r="R325" s="1057"/>
      <c r="S325" s="1057"/>
      <c r="T325" s="1057"/>
      <c r="U325" s="1057"/>
      <c r="V325" s="1057"/>
      <c r="W325" s="1057"/>
      <c r="X325" s="1057"/>
      <c r="Y325" s="1057"/>
      <c r="Z325" s="1057"/>
    </row>
    <row r="326" spans="1:26" ht="14.25" customHeight="1">
      <c r="A326" s="157"/>
      <c r="B326" s="156"/>
      <c r="C326" s="156"/>
      <c r="D326" s="155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</row>
    <row r="327" spans="1:26" ht="14.25" customHeight="1">
      <c r="A327" s="160"/>
      <c r="B327" s="153"/>
      <c r="C327" s="153"/>
      <c r="D327" s="154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</row>
    <row r="328" spans="1:26" ht="36" customHeight="1">
      <c r="A328" s="1066" t="s">
        <v>314</v>
      </c>
      <c r="B328" s="1066"/>
      <c r="C328" s="1066"/>
      <c r="D328" s="1066"/>
      <c r="E328" s="1066"/>
      <c r="F328" s="1066"/>
      <c r="G328" s="1066"/>
      <c r="H328" s="1066"/>
      <c r="I328" s="1066"/>
      <c r="J328" s="1066"/>
      <c r="K328" s="1066"/>
      <c r="L328" s="1066"/>
      <c r="M328" s="1066"/>
      <c r="N328" s="1066"/>
      <c r="O328" s="1066"/>
      <c r="P328" s="1066"/>
      <c r="Q328" s="1066"/>
      <c r="R328" s="1066"/>
      <c r="S328" s="1066"/>
      <c r="T328" s="1066"/>
      <c r="U328" s="1066"/>
      <c r="V328" s="1066"/>
      <c r="W328" s="1066"/>
      <c r="X328" s="1066"/>
      <c r="Y328" s="1066"/>
      <c r="Z328" s="1066"/>
    </row>
    <row r="329" spans="1:26" ht="18" customHeight="1">
      <c r="A329" s="1092" t="s">
        <v>733</v>
      </c>
      <c r="B329" s="1092"/>
      <c r="C329" s="1092"/>
      <c r="D329" s="1092"/>
      <c r="E329" s="1092"/>
      <c r="F329" s="1092"/>
      <c r="G329" s="159" t="s">
        <v>910</v>
      </c>
      <c r="H329" s="1143">
        <f>'Потери ХХ в тр-рах'!H48</f>
        <v>568.7673987321404</v>
      </c>
      <c r="I329" s="1143"/>
      <c r="J329" s="1143"/>
      <c r="K329" s="1143"/>
      <c r="L329" s="409" t="s">
        <v>163</v>
      </c>
      <c r="M329" s="409"/>
      <c r="N329" s="409"/>
      <c r="O329" s="409"/>
      <c r="P329" s="409"/>
      <c r="Q329" s="409"/>
      <c r="R329" s="159"/>
      <c r="S329" s="159"/>
      <c r="T329" s="159"/>
      <c r="U329" s="159"/>
      <c r="V329" s="159"/>
      <c r="W329" s="159"/>
      <c r="X329" s="270"/>
      <c r="Y329" s="270"/>
      <c r="Z329" s="270"/>
    </row>
    <row r="330" spans="1:26" ht="17.25" customHeight="1">
      <c r="A330" s="409" t="s">
        <v>984</v>
      </c>
      <c r="B330" s="409"/>
      <c r="C330" s="409"/>
      <c r="D330" s="409"/>
      <c r="E330" s="409"/>
      <c r="F330" s="409"/>
      <c r="G330" s="409"/>
      <c r="H330" s="409"/>
      <c r="I330" s="409"/>
      <c r="J330" s="409"/>
      <c r="K330" s="409"/>
      <c r="L330" s="409"/>
      <c r="M330" s="409"/>
      <c r="N330" s="409"/>
      <c r="O330" s="409"/>
      <c r="P330" s="409"/>
      <c r="Q330" s="409"/>
      <c r="R330" s="409"/>
      <c r="S330" s="409"/>
      <c r="T330" s="409"/>
      <c r="U330" s="409"/>
      <c r="V330" s="409"/>
      <c r="W330" s="409"/>
      <c r="X330" s="409"/>
      <c r="Y330" s="409"/>
      <c r="Z330" s="409"/>
    </row>
    <row r="331" spans="1:26" ht="14.25" customHeight="1">
      <c r="A331" s="271"/>
      <c r="B331" s="272"/>
      <c r="C331" s="272"/>
      <c r="D331" s="1091" t="s">
        <v>741</v>
      </c>
      <c r="E331" s="245"/>
      <c r="F331" s="245"/>
      <c r="G331" s="158" t="s">
        <v>910</v>
      </c>
      <c r="H331" s="1094">
        <f>'Потери ХХ в тр-рах'!H10</f>
        <v>231.78591534520166</v>
      </c>
      <c r="I331" s="1142"/>
      <c r="J331" s="1142"/>
      <c r="K331" s="1142"/>
      <c r="L331" s="409" t="s">
        <v>740</v>
      </c>
      <c r="M331" s="409"/>
      <c r="N331" s="409"/>
      <c r="O331" s="409"/>
      <c r="P331" s="409"/>
      <c r="Q331" s="409"/>
      <c r="R331" s="276"/>
      <c r="S331" s="277"/>
      <c r="T331" s="277"/>
      <c r="U331" s="277"/>
      <c r="V331" s="277"/>
      <c r="W331" s="276"/>
      <c r="X331" s="270"/>
      <c r="Y331" s="270"/>
      <c r="Z331" s="270"/>
    </row>
    <row r="332" spans="1:26" ht="14.25" customHeight="1">
      <c r="A332" s="271"/>
      <c r="B332" s="272"/>
      <c r="C332" s="272"/>
      <c r="D332" s="1091" t="s">
        <v>744</v>
      </c>
      <c r="E332" s="245"/>
      <c r="F332" s="245"/>
      <c r="G332" s="158" t="s">
        <v>910</v>
      </c>
      <c r="H332" s="1094">
        <f>'Потери ХХ в тр-рах'!H47</f>
        <v>336.9814833869387</v>
      </c>
      <c r="I332" s="1142"/>
      <c r="J332" s="1142"/>
      <c r="K332" s="1142"/>
      <c r="L332" s="409" t="s">
        <v>740</v>
      </c>
      <c r="M332" s="409"/>
      <c r="N332" s="409"/>
      <c r="O332" s="409"/>
      <c r="P332" s="409"/>
      <c r="Q332" s="409"/>
      <c r="R332" s="276"/>
      <c r="S332" s="277"/>
      <c r="T332" s="277"/>
      <c r="U332" s="277"/>
      <c r="V332" s="277"/>
      <c r="W332" s="276"/>
      <c r="X332" s="270"/>
      <c r="Y332" s="270"/>
      <c r="Z332" s="270"/>
    </row>
    <row r="333" spans="1:26" ht="14.25" customHeight="1">
      <c r="A333" s="271"/>
      <c r="B333" s="272"/>
      <c r="C333" s="272"/>
      <c r="D333" s="273"/>
      <c r="E333" s="222"/>
      <c r="F333" s="222"/>
      <c r="G333" s="158"/>
      <c r="H333" s="159"/>
      <c r="I333" s="152"/>
      <c r="J333" s="152"/>
      <c r="K333" s="152"/>
      <c r="L333" s="159"/>
      <c r="M333" s="159"/>
      <c r="N333" s="159"/>
      <c r="O333" s="159"/>
      <c r="P333" s="159"/>
      <c r="Q333" s="159"/>
      <c r="R333" s="276"/>
      <c r="S333" s="277"/>
      <c r="T333" s="277"/>
      <c r="U333" s="277"/>
      <c r="V333" s="277"/>
      <c r="W333" s="276"/>
      <c r="X333" s="270"/>
      <c r="Y333" s="270"/>
      <c r="Z333" s="270"/>
    </row>
    <row r="334" spans="1:26" ht="25.5" customHeight="1">
      <c r="A334" s="232" t="s">
        <v>673</v>
      </c>
      <c r="B334" s="1074"/>
      <c r="C334" s="1074"/>
      <c r="D334" s="1074"/>
      <c r="E334" s="1074"/>
      <c r="F334" s="1074"/>
      <c r="G334" s="1074"/>
      <c r="H334" s="1074"/>
      <c r="I334" s="1074"/>
      <c r="J334" s="1074"/>
      <c r="K334" s="1074"/>
      <c r="L334" s="1074"/>
      <c r="M334" s="1074"/>
      <c r="N334" s="1074"/>
      <c r="O334" s="1074"/>
      <c r="P334" s="1074"/>
      <c r="Q334" s="1074"/>
      <c r="R334" s="1074"/>
      <c r="S334" s="1074"/>
      <c r="T334" s="1074"/>
      <c r="U334" s="1074"/>
      <c r="V334" s="1074"/>
      <c r="W334" s="1074"/>
      <c r="X334" s="1074"/>
      <c r="Y334" s="1074"/>
      <c r="Z334" s="1074"/>
    </row>
    <row r="335" spans="1:26" ht="79.5" customHeight="1">
      <c r="A335" s="1057" t="s">
        <v>234</v>
      </c>
      <c r="B335" s="1057"/>
      <c r="C335" s="1057"/>
      <c r="D335" s="1057"/>
      <c r="E335" s="1057"/>
      <c r="F335" s="1057"/>
      <c r="G335" s="1057"/>
      <c r="H335" s="1057"/>
      <c r="I335" s="1057"/>
      <c r="J335" s="1057"/>
      <c r="K335" s="1057"/>
      <c r="L335" s="1057"/>
      <c r="M335" s="1057"/>
      <c r="N335" s="1057"/>
      <c r="O335" s="1057"/>
      <c r="P335" s="1057"/>
      <c r="Q335" s="1057"/>
      <c r="R335" s="1057"/>
      <c r="S335" s="1057"/>
      <c r="T335" s="1057"/>
      <c r="U335" s="1057"/>
      <c r="V335" s="1057"/>
      <c r="W335" s="1057"/>
      <c r="X335" s="1057"/>
      <c r="Y335" s="1057"/>
      <c r="Z335" s="1057"/>
    </row>
    <row r="336" spans="1:26" ht="35.25" customHeight="1">
      <c r="A336" s="315" t="s">
        <v>155</v>
      </c>
      <c r="B336" s="315"/>
      <c r="C336" s="315"/>
      <c r="D336" s="315"/>
      <c r="E336" s="315"/>
      <c r="F336" s="315"/>
      <c r="G336" s="315"/>
      <c r="H336" s="315"/>
      <c r="I336" s="315"/>
      <c r="J336" s="315"/>
      <c r="K336" s="315"/>
      <c r="L336" s="315"/>
      <c r="M336" s="315"/>
      <c r="N336" s="315"/>
      <c r="O336" s="315"/>
      <c r="P336" s="315"/>
      <c r="Q336" s="315"/>
      <c r="R336" s="315"/>
      <c r="S336" s="315"/>
      <c r="T336" s="315"/>
      <c r="U336" s="315"/>
      <c r="V336" s="315"/>
      <c r="W336" s="315"/>
      <c r="X336" s="315"/>
      <c r="Y336" s="315"/>
      <c r="Z336" s="315"/>
    </row>
    <row r="337" spans="1:26" ht="29.25" customHeight="1">
      <c r="A337" s="1070" t="s">
        <v>345</v>
      </c>
      <c r="B337" s="1070"/>
      <c r="C337" s="1070"/>
      <c r="D337" s="1070"/>
      <c r="E337" s="1070"/>
      <c r="F337" s="1070"/>
      <c r="G337" s="1070"/>
      <c r="H337" s="1070"/>
      <c r="I337" s="1070"/>
      <c r="J337" s="1070"/>
      <c r="K337" s="1070"/>
      <c r="L337" s="1070"/>
      <c r="M337" s="1070"/>
      <c r="N337" s="1070"/>
      <c r="O337" s="1070"/>
      <c r="P337" s="1070"/>
      <c r="Q337" s="1070"/>
      <c r="R337" s="1070"/>
      <c r="S337" s="1070"/>
      <c r="T337" s="1070"/>
      <c r="U337" s="1070"/>
      <c r="V337" s="1070"/>
      <c r="W337" s="1070"/>
      <c r="X337" s="1070"/>
      <c r="Y337" s="1070"/>
      <c r="Z337" s="1070"/>
    </row>
    <row r="338" spans="1:26" ht="14.25" customHeight="1">
      <c r="A338" s="1054" t="s">
        <v>747</v>
      </c>
      <c r="B338" s="1054"/>
      <c r="C338" s="1054"/>
      <c r="D338" s="1054"/>
      <c r="E338" s="1054"/>
      <c r="F338" s="1054" t="s">
        <v>74</v>
      </c>
      <c r="G338" s="1054"/>
      <c r="H338" s="1054"/>
      <c r="I338" s="1054"/>
      <c r="J338" s="1054"/>
      <c r="K338" s="1054"/>
      <c r="L338" s="1054"/>
      <c r="M338" s="1054"/>
      <c r="N338" s="1054"/>
      <c r="O338" s="1054"/>
      <c r="P338" s="1054"/>
      <c r="Q338" s="1054"/>
      <c r="R338" s="1054"/>
      <c r="S338" s="1054"/>
      <c r="T338" s="1054"/>
      <c r="U338" s="1054"/>
      <c r="V338" s="1054"/>
      <c r="W338" s="1054"/>
      <c r="X338" s="1042" t="s">
        <v>498</v>
      </c>
      <c r="Y338" s="1043"/>
      <c r="Z338" s="1044"/>
    </row>
    <row r="339" spans="1:26" ht="14.25" customHeight="1">
      <c r="A339" s="655"/>
      <c r="B339" s="655"/>
      <c r="C339" s="655"/>
      <c r="D339" s="655"/>
      <c r="E339" s="655"/>
      <c r="F339" s="655">
        <v>220</v>
      </c>
      <c r="G339" s="655"/>
      <c r="H339" s="655"/>
      <c r="I339" s="655">
        <v>110</v>
      </c>
      <c r="J339" s="655"/>
      <c r="K339" s="655"/>
      <c r="L339" s="655">
        <v>35</v>
      </c>
      <c r="M339" s="655"/>
      <c r="N339" s="655"/>
      <c r="O339" s="655" t="s">
        <v>75</v>
      </c>
      <c r="P339" s="655"/>
      <c r="Q339" s="655"/>
      <c r="R339" s="655">
        <v>10</v>
      </c>
      <c r="S339" s="655"/>
      <c r="T339" s="655"/>
      <c r="U339" s="655">
        <v>6</v>
      </c>
      <c r="V339" s="655"/>
      <c r="W339" s="655"/>
      <c r="X339" s="1048"/>
      <c r="Y339" s="1049"/>
      <c r="Z339" s="1050"/>
    </row>
    <row r="340" spans="1:26" ht="23.25" customHeight="1">
      <c r="A340" s="1054" t="s">
        <v>73</v>
      </c>
      <c r="B340" s="1054"/>
      <c r="C340" s="1054"/>
      <c r="D340" s="1054"/>
      <c r="E340" s="1054"/>
      <c r="F340" s="1113">
        <v>0</v>
      </c>
      <c r="G340" s="1113"/>
      <c r="H340" s="1113"/>
      <c r="I340" s="1113">
        <v>0</v>
      </c>
      <c r="J340" s="1113"/>
      <c r="K340" s="1113"/>
      <c r="L340" s="1113">
        <v>0</v>
      </c>
      <c r="M340" s="1113"/>
      <c r="N340" s="1113"/>
      <c r="O340" s="1113">
        <v>0</v>
      </c>
      <c r="P340" s="1113"/>
      <c r="Q340" s="1113"/>
      <c r="R340" s="1113">
        <v>3</v>
      </c>
      <c r="S340" s="1113"/>
      <c r="T340" s="1113"/>
      <c r="U340" s="1113">
        <v>0</v>
      </c>
      <c r="V340" s="1113"/>
      <c r="W340" s="1113"/>
      <c r="X340" s="1107">
        <f>SUM(F340:W340)</f>
        <v>3</v>
      </c>
      <c r="Y340" s="1107"/>
      <c r="Z340" s="1107"/>
    </row>
    <row r="341" spans="1:26" ht="14.25" customHeight="1">
      <c r="A341" s="655" t="s">
        <v>667</v>
      </c>
      <c r="B341" s="655"/>
      <c r="C341" s="655"/>
      <c r="D341" s="655"/>
      <c r="E341" s="655"/>
      <c r="F341" s="1064">
        <v>0</v>
      </c>
      <c r="G341" s="1064"/>
      <c r="H341" s="1064"/>
      <c r="I341" s="1064">
        <v>0</v>
      </c>
      <c r="J341" s="1064"/>
      <c r="K341" s="1064"/>
      <c r="L341" s="1064">
        <v>0</v>
      </c>
      <c r="M341" s="1064"/>
      <c r="N341" s="1064"/>
      <c r="O341" s="1064">
        <v>0</v>
      </c>
      <c r="P341" s="1064"/>
      <c r="Q341" s="1064"/>
      <c r="R341" s="1064">
        <f>0.51*R340</f>
        <v>1.53</v>
      </c>
      <c r="S341" s="1064"/>
      <c r="T341" s="1064"/>
      <c r="U341" s="1064">
        <v>0</v>
      </c>
      <c r="V341" s="1064"/>
      <c r="W341" s="1064"/>
      <c r="X341" s="1109">
        <f>SUM(F341:W341)</f>
        <v>1.53</v>
      </c>
      <c r="Y341" s="1109"/>
      <c r="Z341" s="1109"/>
    </row>
    <row r="342" spans="1:26" ht="33.75" customHeight="1">
      <c r="A342" s="409" t="s">
        <v>570</v>
      </c>
      <c r="B342" s="1171"/>
      <c r="C342" s="1171"/>
      <c r="D342" s="1171"/>
      <c r="E342" s="1171"/>
      <c r="F342" s="1171"/>
      <c r="G342" s="1171"/>
      <c r="H342" s="1171"/>
      <c r="I342" s="1171"/>
      <c r="J342" s="1171"/>
      <c r="K342" s="1171"/>
      <c r="L342" s="1171"/>
      <c r="M342" s="1171"/>
      <c r="N342" s="1171"/>
      <c r="O342" s="1171"/>
      <c r="P342" s="1171"/>
      <c r="Q342" s="1171"/>
      <c r="R342" s="1171"/>
      <c r="S342" s="1171"/>
      <c r="T342" s="1171"/>
      <c r="U342" s="1171"/>
      <c r="V342" s="1171"/>
      <c r="W342" s="1171"/>
      <c r="X342" s="1171"/>
      <c r="Y342" s="1171"/>
      <c r="Z342" s="1171"/>
    </row>
    <row r="343" spans="1:26" ht="15" customHeight="1">
      <c r="A343" s="1092" t="s">
        <v>733</v>
      </c>
      <c r="B343" s="1092"/>
      <c r="C343" s="1092"/>
      <c r="D343" s="1092"/>
      <c r="E343" s="1092"/>
      <c r="F343" s="1092"/>
      <c r="G343" s="159" t="s">
        <v>910</v>
      </c>
      <c r="H343" s="1093">
        <f>X341</f>
        <v>1.53</v>
      </c>
      <c r="I343" s="1093"/>
      <c r="J343" s="1093"/>
      <c r="K343" s="1093"/>
      <c r="L343" s="409" t="s">
        <v>163</v>
      </c>
      <c r="M343" s="409"/>
      <c r="N343" s="409"/>
      <c r="O343" s="409"/>
      <c r="P343" s="409"/>
      <c r="Q343" s="409"/>
      <c r="R343" s="159"/>
      <c r="S343" s="159"/>
      <c r="T343" s="159"/>
      <c r="U343" s="159"/>
      <c r="V343" s="159"/>
      <c r="W343" s="159"/>
      <c r="X343" s="270"/>
      <c r="Y343" s="270"/>
      <c r="Z343" s="270"/>
    </row>
    <row r="344" spans="1:26" ht="14.25" customHeight="1">
      <c r="A344" s="152"/>
      <c r="B344" s="226"/>
      <c r="C344" s="226"/>
      <c r="D344" s="226"/>
      <c r="E344" s="226"/>
      <c r="F344" s="226"/>
      <c r="G344" s="226"/>
      <c r="H344" s="226"/>
      <c r="I344" s="226"/>
      <c r="J344" s="226"/>
      <c r="K344" s="226"/>
      <c r="L344" s="226"/>
      <c r="M344" s="226"/>
      <c r="N344" s="226"/>
      <c r="O344" s="226"/>
      <c r="P344" s="226"/>
      <c r="Q344" s="226"/>
      <c r="R344" s="226"/>
      <c r="S344" s="226"/>
      <c r="T344" s="226"/>
      <c r="U344" s="226"/>
      <c r="V344" s="226"/>
      <c r="W344" s="226"/>
      <c r="X344" s="226"/>
      <c r="Y344" s="226"/>
      <c r="Z344" s="226"/>
    </row>
    <row r="345" spans="1:26" ht="15" customHeight="1">
      <c r="A345" s="236" t="s">
        <v>346</v>
      </c>
      <c r="B345" s="1079"/>
      <c r="C345" s="1079"/>
      <c r="D345" s="1079"/>
      <c r="E345" s="1079"/>
      <c r="F345" s="1079"/>
      <c r="G345" s="1079"/>
      <c r="H345" s="1079"/>
      <c r="I345" s="1079"/>
      <c r="J345" s="1079"/>
      <c r="K345" s="1079"/>
      <c r="L345" s="1079"/>
      <c r="M345" s="1079"/>
      <c r="N345" s="1079"/>
      <c r="O345" s="1079"/>
      <c r="P345" s="1079"/>
      <c r="Q345" s="1079"/>
      <c r="R345" s="1079"/>
      <c r="S345" s="1079"/>
      <c r="T345" s="1079"/>
      <c r="U345" s="1079"/>
      <c r="V345" s="1079"/>
      <c r="W345" s="1079"/>
      <c r="X345" s="1079"/>
      <c r="Y345" s="1079"/>
      <c r="Z345" s="1079"/>
    </row>
    <row r="346" spans="1:26" ht="66" customHeight="1">
      <c r="A346" s="1078" t="s">
        <v>237</v>
      </c>
      <c r="B346" s="1078"/>
      <c r="C346" s="1078"/>
      <c r="D346" s="1078"/>
      <c r="E346" s="1078"/>
      <c r="F346" s="1078"/>
      <c r="G346" s="1078"/>
      <c r="H346" s="1078"/>
      <c r="I346" s="1078"/>
      <c r="J346" s="1078"/>
      <c r="K346" s="1078"/>
      <c r="L346" s="1078"/>
      <c r="M346" s="1078"/>
      <c r="N346" s="1078"/>
      <c r="O346" s="1078"/>
      <c r="P346" s="1078"/>
      <c r="Q346" s="1078"/>
      <c r="R346" s="1078"/>
      <c r="S346" s="1078"/>
      <c r="T346" s="1078"/>
      <c r="U346" s="1078"/>
      <c r="V346" s="1078"/>
      <c r="W346" s="1078"/>
      <c r="X346" s="1078"/>
      <c r="Y346" s="1078"/>
      <c r="Z346" s="1078"/>
    </row>
    <row r="347" spans="1:26" ht="36" customHeight="1">
      <c r="A347" s="1092" t="s">
        <v>571</v>
      </c>
      <c r="B347" s="1092"/>
      <c r="C347" s="1092"/>
      <c r="D347" s="1092"/>
      <c r="E347" s="1092"/>
      <c r="F347" s="1092"/>
      <c r="G347" s="1092"/>
      <c r="H347" s="1092"/>
      <c r="I347" s="1092"/>
      <c r="J347" s="1092"/>
      <c r="K347" s="1092"/>
      <c r="L347" s="1092"/>
      <c r="M347" s="1092"/>
      <c r="N347" s="1092"/>
      <c r="O347" s="1092"/>
      <c r="P347" s="1092"/>
      <c r="Q347" s="1092"/>
      <c r="R347" s="1092"/>
      <c r="S347" s="1092"/>
      <c r="T347" s="1092"/>
      <c r="U347" s="1092"/>
      <c r="V347" s="1092"/>
      <c r="W347" s="1092"/>
      <c r="X347" s="1092"/>
      <c r="Y347" s="1092"/>
      <c r="Z347" s="1092"/>
    </row>
    <row r="348" spans="1:26" ht="16.5" customHeight="1">
      <c r="A348" s="1092" t="s">
        <v>733</v>
      </c>
      <c r="B348" s="1092"/>
      <c r="C348" s="1092"/>
      <c r="D348" s="1092"/>
      <c r="E348" s="1092"/>
      <c r="F348" s="1092"/>
      <c r="G348" s="159" t="s">
        <v>910</v>
      </c>
      <c r="H348" s="1093">
        <f>W170*0.42+2*W171*0.83+W172*0.42+W173*0.42+W174*0.99+W175*0.99+W176*0.74</f>
        <v>2.8291</v>
      </c>
      <c r="I348" s="1093"/>
      <c r="J348" s="1093"/>
      <c r="K348" s="1093"/>
      <c r="L348" s="409" t="s">
        <v>163</v>
      </c>
      <c r="M348" s="409"/>
      <c r="N348" s="409"/>
      <c r="O348" s="409"/>
      <c r="P348" s="409"/>
      <c r="Q348" s="409"/>
      <c r="R348" s="159"/>
      <c r="S348" s="159"/>
      <c r="T348" s="159"/>
      <c r="U348" s="159"/>
      <c r="V348" s="159"/>
      <c r="W348" s="159"/>
      <c r="X348" s="270"/>
      <c r="Y348" s="270"/>
      <c r="Z348" s="270"/>
    </row>
    <row r="349" spans="1:26" ht="14.25" customHeight="1">
      <c r="A349" s="278"/>
      <c r="B349" s="278"/>
      <c r="C349" s="278"/>
      <c r="D349" s="278"/>
      <c r="E349" s="278"/>
      <c r="F349" s="278"/>
      <c r="G349" s="278"/>
      <c r="H349" s="278"/>
      <c r="I349" s="278"/>
      <c r="J349" s="278"/>
      <c r="K349" s="269"/>
      <c r="L349" s="279"/>
      <c r="M349" s="273"/>
      <c r="N349" s="273"/>
      <c r="O349" s="273"/>
      <c r="P349" s="269"/>
      <c r="Q349" s="269"/>
      <c r="R349" s="269"/>
      <c r="S349" s="269"/>
      <c r="T349" s="269"/>
      <c r="U349" s="269"/>
      <c r="V349" s="269"/>
      <c r="W349" s="269"/>
      <c r="X349" s="269"/>
      <c r="Y349" s="269"/>
      <c r="Z349" s="269"/>
    </row>
    <row r="350" spans="1:26" ht="48.75" customHeight="1">
      <c r="A350" s="312" t="s">
        <v>347</v>
      </c>
      <c r="B350" s="312"/>
      <c r="C350" s="312"/>
      <c r="D350" s="312"/>
      <c r="E350" s="312"/>
      <c r="F350" s="312"/>
      <c r="G350" s="312"/>
      <c r="H350" s="312"/>
      <c r="I350" s="312"/>
      <c r="J350" s="312"/>
      <c r="K350" s="312"/>
      <c r="L350" s="312"/>
      <c r="M350" s="312"/>
      <c r="N350" s="312"/>
      <c r="O350" s="312"/>
      <c r="P350" s="312"/>
      <c r="Q350" s="312"/>
      <c r="R350" s="312"/>
      <c r="S350" s="312"/>
      <c r="T350" s="312"/>
      <c r="U350" s="312"/>
      <c r="V350" s="312"/>
      <c r="W350" s="312"/>
      <c r="X350" s="312"/>
      <c r="Y350" s="312"/>
      <c r="Z350" s="312"/>
    </row>
    <row r="351" spans="1:26" ht="49.5" customHeight="1">
      <c r="A351" s="1078" t="s">
        <v>350</v>
      </c>
      <c r="B351" s="1078"/>
      <c r="C351" s="1078"/>
      <c r="D351" s="1078"/>
      <c r="E351" s="1078"/>
      <c r="F351" s="1078"/>
      <c r="G351" s="1078"/>
      <c r="H351" s="1078"/>
      <c r="I351" s="1078"/>
      <c r="J351" s="1078"/>
      <c r="K351" s="1078"/>
      <c r="L351" s="1078"/>
      <c r="M351" s="1078"/>
      <c r="N351" s="1078"/>
      <c r="O351" s="1078"/>
      <c r="P351" s="1078"/>
      <c r="Q351" s="1078"/>
      <c r="R351" s="1078"/>
      <c r="S351" s="1078"/>
      <c r="T351" s="1078"/>
      <c r="U351" s="1078"/>
      <c r="V351" s="1078"/>
      <c r="W351" s="1078"/>
      <c r="X351" s="1078"/>
      <c r="Y351" s="1078"/>
      <c r="Z351" s="1078"/>
    </row>
    <row r="352" spans="1:26" ht="51.75" customHeight="1">
      <c r="A352" s="1145" t="s">
        <v>351</v>
      </c>
      <c r="B352" s="1145"/>
      <c r="C352" s="1145"/>
      <c r="D352" s="1145"/>
      <c r="E352" s="1145"/>
      <c r="F352" s="1145"/>
      <c r="G352" s="1145"/>
      <c r="H352" s="1145"/>
      <c r="I352" s="1145"/>
      <c r="J352" s="1145"/>
      <c r="K352" s="1145"/>
      <c r="L352" s="1145"/>
      <c r="M352" s="1145"/>
      <c r="N352" s="1145"/>
      <c r="O352" s="1145"/>
      <c r="P352" s="1145"/>
      <c r="Q352" s="1145"/>
      <c r="R352" s="1145"/>
      <c r="S352" s="1145"/>
      <c r="T352" s="1145"/>
      <c r="U352" s="1145"/>
      <c r="V352" s="1145"/>
      <c r="W352" s="1145"/>
      <c r="X352" s="1145"/>
      <c r="Y352" s="1145"/>
      <c r="Z352" s="1145"/>
    </row>
    <row r="353" spans="1:26" ht="15" customHeight="1">
      <c r="A353" s="1118" t="s">
        <v>379</v>
      </c>
      <c r="B353" s="1118"/>
      <c r="C353" s="1118"/>
      <c r="D353" s="1118"/>
      <c r="E353" s="1118"/>
      <c r="F353" s="1118"/>
      <c r="G353" s="1118"/>
      <c r="H353" s="1118"/>
      <c r="I353" s="1118"/>
      <c r="J353" s="1118"/>
      <c r="K353" s="1118"/>
      <c r="L353" s="1118"/>
      <c r="M353" s="1118"/>
      <c r="N353" s="1118"/>
      <c r="O353" s="1118"/>
      <c r="P353" s="1118"/>
      <c r="Q353" s="1118"/>
      <c r="R353" s="1118"/>
      <c r="S353" s="1118"/>
      <c r="T353" s="1118"/>
      <c r="U353" s="1118"/>
      <c r="V353" s="1118"/>
      <c r="W353" s="1118"/>
      <c r="X353" s="1118"/>
      <c r="Y353" s="1118"/>
      <c r="Z353" s="1118"/>
    </row>
    <row r="354" spans="1:26" ht="12.75" customHeight="1">
      <c r="A354" s="1054" t="s">
        <v>300</v>
      </c>
      <c r="B354" s="1054"/>
      <c r="C354" s="1054"/>
      <c r="D354" s="1054"/>
      <c r="E354" s="1054"/>
      <c r="F354" s="1054"/>
      <c r="G354" s="1061" t="s">
        <v>301</v>
      </c>
      <c r="H354" s="1062"/>
      <c r="I354" s="1062"/>
      <c r="J354" s="1062"/>
      <c r="K354" s="1062"/>
      <c r="L354" s="1062"/>
      <c r="M354" s="1062"/>
      <c r="N354" s="1062"/>
      <c r="O354" s="1062"/>
      <c r="P354" s="1062"/>
      <c r="Q354" s="1062"/>
      <c r="R354" s="1062"/>
      <c r="S354" s="1062"/>
      <c r="T354" s="1062"/>
      <c r="U354" s="1063"/>
      <c r="V354" s="317" t="s">
        <v>538</v>
      </c>
      <c r="W354" s="317"/>
      <c r="X354" s="317"/>
      <c r="Y354" s="317"/>
      <c r="Z354" s="317"/>
    </row>
    <row r="355" spans="1:26" ht="12.75" customHeight="1">
      <c r="A355" s="655"/>
      <c r="B355" s="655"/>
      <c r="C355" s="655"/>
      <c r="D355" s="655"/>
      <c r="E355" s="655"/>
      <c r="F355" s="655"/>
      <c r="G355" s="822" t="s">
        <v>897</v>
      </c>
      <c r="H355" s="822"/>
      <c r="I355" s="822"/>
      <c r="J355" s="822" t="s">
        <v>445</v>
      </c>
      <c r="K355" s="822"/>
      <c r="L355" s="822"/>
      <c r="M355" s="822" t="s">
        <v>518</v>
      </c>
      <c r="N355" s="822"/>
      <c r="O355" s="822"/>
      <c r="P355" s="822" t="s">
        <v>754</v>
      </c>
      <c r="Q355" s="822"/>
      <c r="R355" s="822"/>
      <c r="S355" s="822" t="s">
        <v>302</v>
      </c>
      <c r="T355" s="822"/>
      <c r="U355" s="822"/>
      <c r="V355" s="1123"/>
      <c r="W355" s="1123"/>
      <c r="X355" s="1123"/>
      <c r="Y355" s="1123"/>
      <c r="Z355" s="1123"/>
    </row>
    <row r="356" spans="1:26" ht="12.75" customHeight="1">
      <c r="A356" s="1061" t="s">
        <v>384</v>
      </c>
      <c r="B356" s="1062"/>
      <c r="C356" s="1062"/>
      <c r="D356" s="1062"/>
      <c r="E356" s="1062"/>
      <c r="F356" s="1062"/>
      <c r="G356" s="1062"/>
      <c r="H356" s="1062"/>
      <c r="I356" s="1062"/>
      <c r="J356" s="1062"/>
      <c r="K356" s="1062"/>
      <c r="L356" s="1062"/>
      <c r="M356" s="1062"/>
      <c r="N356" s="1062"/>
      <c r="O356" s="1062"/>
      <c r="P356" s="1062"/>
      <c r="Q356" s="1062"/>
      <c r="R356" s="1063"/>
      <c r="S356" s="1054"/>
      <c r="T356" s="1054"/>
      <c r="U356" s="1054"/>
      <c r="V356" s="1120">
        <v>0</v>
      </c>
      <c r="W356" s="1120"/>
      <c r="X356" s="1120"/>
      <c r="Y356" s="1120"/>
      <c r="Z356" s="1120"/>
    </row>
    <row r="357" spans="1:26" ht="12.75" customHeight="1">
      <c r="A357" s="318" t="s">
        <v>386</v>
      </c>
      <c r="B357" s="294"/>
      <c r="C357" s="294"/>
      <c r="D357" s="294"/>
      <c r="E357" s="294"/>
      <c r="F357" s="294"/>
      <c r="G357" s="294"/>
      <c r="H357" s="294"/>
      <c r="I357" s="294"/>
      <c r="J357" s="294"/>
      <c r="K357" s="294"/>
      <c r="L357" s="294"/>
      <c r="M357" s="294"/>
      <c r="N357" s="294"/>
      <c r="O357" s="294"/>
      <c r="P357" s="294"/>
      <c r="Q357" s="294"/>
      <c r="R357" s="295"/>
      <c r="S357" s="655">
        <f>S202</f>
        <v>5</v>
      </c>
      <c r="T357" s="655"/>
      <c r="U357" s="655"/>
      <c r="V357" s="1122">
        <f>S357</f>
        <v>5</v>
      </c>
      <c r="W357" s="1122"/>
      <c r="X357" s="1122"/>
      <c r="Y357" s="1122"/>
      <c r="Z357" s="1122"/>
    </row>
    <row r="358" spans="1:26" ht="12.75" customHeight="1">
      <c r="A358" s="1061" t="s">
        <v>387</v>
      </c>
      <c r="B358" s="1062"/>
      <c r="C358" s="1062"/>
      <c r="D358" s="1062"/>
      <c r="E358" s="1062"/>
      <c r="F358" s="1062"/>
      <c r="G358" s="1062"/>
      <c r="H358" s="1062"/>
      <c r="I358" s="1062"/>
      <c r="J358" s="1062"/>
      <c r="K358" s="1062"/>
      <c r="L358" s="1062"/>
      <c r="M358" s="1062"/>
      <c r="N358" s="1062"/>
      <c r="O358" s="1062"/>
      <c r="P358" s="1062"/>
      <c r="Q358" s="1062"/>
      <c r="R358" s="1063"/>
      <c r="S358" s="1054">
        <f>S203</f>
        <v>4</v>
      </c>
      <c r="T358" s="1054"/>
      <c r="U358" s="1054"/>
      <c r="V358" s="1120">
        <f>S358</f>
        <v>4</v>
      </c>
      <c r="W358" s="1120"/>
      <c r="X358" s="1120"/>
      <c r="Y358" s="1120"/>
      <c r="Z358" s="1120"/>
    </row>
    <row r="359" spans="1:26" ht="12.75" customHeight="1">
      <c r="A359" s="318" t="s">
        <v>388</v>
      </c>
      <c r="B359" s="294"/>
      <c r="C359" s="294"/>
      <c r="D359" s="294"/>
      <c r="E359" s="294"/>
      <c r="F359" s="294"/>
      <c r="G359" s="294"/>
      <c r="H359" s="294"/>
      <c r="I359" s="294"/>
      <c r="J359" s="294"/>
      <c r="K359" s="294"/>
      <c r="L359" s="294"/>
      <c r="M359" s="294"/>
      <c r="N359" s="294"/>
      <c r="O359" s="294"/>
      <c r="P359" s="294"/>
      <c r="Q359" s="294"/>
      <c r="R359" s="295"/>
      <c r="S359" s="655">
        <f>S204</f>
        <v>17</v>
      </c>
      <c r="T359" s="655"/>
      <c r="U359" s="655"/>
      <c r="V359" s="1122">
        <f>S359</f>
        <v>17</v>
      </c>
      <c r="W359" s="1122"/>
      <c r="X359" s="1122"/>
      <c r="Y359" s="1122"/>
      <c r="Z359" s="1122"/>
    </row>
    <row r="360" spans="1:26" ht="12.75" customHeight="1">
      <c r="A360" s="1132" t="s">
        <v>393</v>
      </c>
      <c r="B360" s="1132"/>
      <c r="C360" s="1132"/>
      <c r="D360" s="1132"/>
      <c r="E360" s="1132"/>
      <c r="F360" s="1132"/>
      <c r="G360" s="1068" t="s">
        <v>385</v>
      </c>
      <c r="H360" s="1068"/>
      <c r="I360" s="1068"/>
      <c r="J360" s="1068" t="s">
        <v>385</v>
      </c>
      <c r="K360" s="1068"/>
      <c r="L360" s="1068"/>
      <c r="M360" s="1068">
        <f>M205</f>
        <v>9</v>
      </c>
      <c r="N360" s="1068"/>
      <c r="O360" s="1068"/>
      <c r="P360" s="1068">
        <f>P205</f>
        <v>15</v>
      </c>
      <c r="Q360" s="1068"/>
      <c r="R360" s="1068"/>
      <c r="S360" s="1068">
        <f>S205</f>
        <v>261</v>
      </c>
      <c r="T360" s="1068"/>
      <c r="U360" s="1068"/>
      <c r="V360" s="1120">
        <f>SUM(G360:U360)</f>
        <v>285</v>
      </c>
      <c r="W360" s="1120"/>
      <c r="X360" s="1120"/>
      <c r="Y360" s="1120"/>
      <c r="Z360" s="1120"/>
    </row>
    <row r="361" spans="1:26" ht="12.75" customHeight="1">
      <c r="A361" s="1119" t="s">
        <v>394</v>
      </c>
      <c r="B361" s="1119"/>
      <c r="C361" s="1119"/>
      <c r="D361" s="1119"/>
      <c r="E361" s="1119"/>
      <c r="F361" s="1119"/>
      <c r="G361" s="822" t="s">
        <v>385</v>
      </c>
      <c r="H361" s="822"/>
      <c r="I361" s="822"/>
      <c r="J361" s="822" t="s">
        <v>385</v>
      </c>
      <c r="K361" s="822"/>
      <c r="L361" s="822"/>
      <c r="M361" s="822">
        <f>M207</f>
        <v>3</v>
      </c>
      <c r="N361" s="822"/>
      <c r="O361" s="822"/>
      <c r="P361" s="822">
        <f>P207</f>
        <v>5</v>
      </c>
      <c r="Q361" s="822"/>
      <c r="R361" s="822"/>
      <c r="S361" s="822"/>
      <c r="T361" s="822"/>
      <c r="U361" s="822"/>
      <c r="V361" s="1122">
        <f>SUM(G361:U361)</f>
        <v>8</v>
      </c>
      <c r="W361" s="1122"/>
      <c r="X361" s="1122"/>
      <c r="Y361" s="1122"/>
      <c r="Z361" s="1122"/>
    </row>
    <row r="362" spans="1:26" ht="12.75" customHeight="1">
      <c r="A362" s="1132" t="s">
        <v>278</v>
      </c>
      <c r="B362" s="1132"/>
      <c r="C362" s="1132"/>
      <c r="D362" s="1132"/>
      <c r="E362" s="1132"/>
      <c r="F362" s="1132"/>
      <c r="G362" s="470">
        <v>0</v>
      </c>
      <c r="H362" s="470"/>
      <c r="I362" s="470"/>
      <c r="J362" s="470">
        <v>0</v>
      </c>
      <c r="K362" s="470"/>
      <c r="L362" s="470"/>
      <c r="M362" s="470">
        <v>0</v>
      </c>
      <c r="N362" s="470"/>
      <c r="O362" s="470"/>
      <c r="P362" s="470">
        <v>0</v>
      </c>
      <c r="Q362" s="470"/>
      <c r="R362" s="470"/>
      <c r="S362" s="470">
        <v>0</v>
      </c>
      <c r="T362" s="470"/>
      <c r="U362" s="470"/>
      <c r="V362" s="1173">
        <f aca="true" t="shared" si="2" ref="V362:V368">SUM(G362:U362)</f>
        <v>0</v>
      </c>
      <c r="W362" s="1173"/>
      <c r="X362" s="1173"/>
      <c r="Y362" s="1173"/>
      <c r="Z362" s="1173"/>
    </row>
    <row r="363" spans="1:26" ht="12.75" customHeight="1">
      <c r="A363" s="1119" t="s">
        <v>279</v>
      </c>
      <c r="B363" s="1119"/>
      <c r="C363" s="1119"/>
      <c r="D363" s="1119"/>
      <c r="E363" s="1119"/>
      <c r="F363" s="1119"/>
      <c r="G363" s="471">
        <v>0</v>
      </c>
      <c r="H363" s="471"/>
      <c r="I363" s="471"/>
      <c r="J363" s="471">
        <v>0</v>
      </c>
      <c r="K363" s="471"/>
      <c r="L363" s="471"/>
      <c r="M363" s="471">
        <v>0</v>
      </c>
      <c r="N363" s="471"/>
      <c r="O363" s="471"/>
      <c r="P363" s="471">
        <v>0</v>
      </c>
      <c r="Q363" s="471"/>
      <c r="R363" s="471"/>
      <c r="S363" s="471">
        <f>S357*73.6/1000</f>
        <v>0.368</v>
      </c>
      <c r="T363" s="471"/>
      <c r="U363" s="471"/>
      <c r="V363" s="1172">
        <f t="shared" si="2"/>
        <v>0.368</v>
      </c>
      <c r="W363" s="1172"/>
      <c r="X363" s="1172"/>
      <c r="Y363" s="1172"/>
      <c r="Z363" s="1172"/>
    </row>
    <row r="364" spans="1:26" ht="12.75" customHeight="1">
      <c r="A364" s="1132" t="s">
        <v>395</v>
      </c>
      <c r="B364" s="1132"/>
      <c r="C364" s="1132"/>
      <c r="D364" s="1132"/>
      <c r="E364" s="1132"/>
      <c r="F364" s="1132"/>
      <c r="G364" s="470">
        <v>0</v>
      </c>
      <c r="H364" s="470"/>
      <c r="I364" s="470"/>
      <c r="J364" s="470">
        <v>0</v>
      </c>
      <c r="K364" s="470"/>
      <c r="L364" s="470"/>
      <c r="M364" s="470">
        <v>0</v>
      </c>
      <c r="N364" s="470"/>
      <c r="O364" s="470"/>
      <c r="P364" s="470">
        <v>0</v>
      </c>
      <c r="Q364" s="470"/>
      <c r="R364" s="470"/>
      <c r="S364" s="470">
        <f>S358*18.4/1000</f>
        <v>0.0736</v>
      </c>
      <c r="T364" s="470"/>
      <c r="U364" s="470"/>
      <c r="V364" s="1173">
        <f t="shared" si="2"/>
        <v>0.0736</v>
      </c>
      <c r="W364" s="1173"/>
      <c r="X364" s="1173"/>
      <c r="Y364" s="1173"/>
      <c r="Z364" s="1173"/>
    </row>
    <row r="365" spans="1:26" ht="12.75" customHeight="1">
      <c r="A365" s="1119" t="s">
        <v>396</v>
      </c>
      <c r="B365" s="1119"/>
      <c r="C365" s="1119"/>
      <c r="D365" s="1119"/>
      <c r="E365" s="1119"/>
      <c r="F365" s="1119"/>
      <c r="G365" s="471">
        <v>0</v>
      </c>
      <c r="H365" s="471"/>
      <c r="I365" s="471"/>
      <c r="J365" s="471">
        <v>0</v>
      </c>
      <c r="K365" s="471"/>
      <c r="L365" s="471"/>
      <c r="M365" s="471">
        <v>0</v>
      </c>
      <c r="N365" s="471"/>
      <c r="O365" s="471"/>
      <c r="P365" s="471">
        <v>0</v>
      </c>
      <c r="Q365" s="471"/>
      <c r="R365" s="471"/>
      <c r="S365" s="471">
        <f>S359*92/1000</f>
        <v>1.564</v>
      </c>
      <c r="T365" s="471"/>
      <c r="U365" s="471"/>
      <c r="V365" s="1172">
        <f t="shared" si="2"/>
        <v>1.564</v>
      </c>
      <c r="W365" s="1172"/>
      <c r="X365" s="1172"/>
      <c r="Y365" s="1172"/>
      <c r="Z365" s="1172"/>
    </row>
    <row r="366" spans="1:26" ht="12.75" customHeight="1">
      <c r="A366" s="1132" t="s">
        <v>397</v>
      </c>
      <c r="B366" s="1132"/>
      <c r="C366" s="1132"/>
      <c r="D366" s="1132"/>
      <c r="E366" s="1132"/>
      <c r="F366" s="1132"/>
      <c r="G366" s="470">
        <v>0</v>
      </c>
      <c r="H366" s="470"/>
      <c r="I366" s="470"/>
      <c r="J366" s="470">
        <v>0</v>
      </c>
      <c r="K366" s="470"/>
      <c r="L366" s="470"/>
      <c r="M366" s="470">
        <f>M360*0.1</f>
        <v>0.9</v>
      </c>
      <c r="N366" s="470"/>
      <c r="O366" s="470"/>
      <c r="P366" s="470">
        <f>P360*0.06</f>
        <v>0.8999999999999999</v>
      </c>
      <c r="Q366" s="470"/>
      <c r="R366" s="470"/>
      <c r="S366" s="470">
        <f>S360*0.05</f>
        <v>13.05</v>
      </c>
      <c r="T366" s="470"/>
      <c r="U366" s="470"/>
      <c r="V366" s="1173">
        <f t="shared" si="2"/>
        <v>14.850000000000001</v>
      </c>
      <c r="W366" s="1173"/>
      <c r="X366" s="1173"/>
      <c r="Y366" s="1173"/>
      <c r="Z366" s="1173"/>
    </row>
    <row r="367" spans="1:26" ht="12.75" customHeight="1">
      <c r="A367" s="1119" t="s">
        <v>398</v>
      </c>
      <c r="B367" s="1119"/>
      <c r="C367" s="1119"/>
      <c r="D367" s="1119"/>
      <c r="E367" s="1119"/>
      <c r="F367" s="1119"/>
      <c r="G367" s="471">
        <v>0</v>
      </c>
      <c r="H367" s="471"/>
      <c r="I367" s="471"/>
      <c r="J367" s="471">
        <v>0</v>
      </c>
      <c r="K367" s="471"/>
      <c r="L367" s="471"/>
      <c r="M367" s="471">
        <f>M361*1.9</f>
        <v>5.699999999999999</v>
      </c>
      <c r="N367" s="471"/>
      <c r="O367" s="471"/>
      <c r="P367" s="471">
        <f>P361*1.54</f>
        <v>7.7</v>
      </c>
      <c r="Q367" s="471"/>
      <c r="R367" s="471"/>
      <c r="S367" s="471">
        <v>0</v>
      </c>
      <c r="T367" s="471"/>
      <c r="U367" s="471"/>
      <c r="V367" s="1172">
        <f t="shared" si="2"/>
        <v>13.399999999999999</v>
      </c>
      <c r="W367" s="1172"/>
      <c r="X367" s="1172"/>
      <c r="Y367" s="1172"/>
      <c r="Z367" s="1172"/>
    </row>
    <row r="368" spans="1:26" ht="12.75" customHeight="1">
      <c r="A368" s="1174" t="s">
        <v>538</v>
      </c>
      <c r="B368" s="1174"/>
      <c r="C368" s="1174"/>
      <c r="D368" s="1174"/>
      <c r="E368" s="1174"/>
      <c r="F368" s="1174"/>
      <c r="G368" s="1172">
        <f>SUM(G362:I367)</f>
        <v>0</v>
      </c>
      <c r="H368" s="1172"/>
      <c r="I368" s="1172"/>
      <c r="J368" s="1172">
        <f>SUM(J362:L367)</f>
        <v>0</v>
      </c>
      <c r="K368" s="1172"/>
      <c r="L368" s="1172"/>
      <c r="M368" s="1172">
        <f>SUM(M362:O367)</f>
        <v>6.6</v>
      </c>
      <c r="N368" s="1172"/>
      <c r="O368" s="1172"/>
      <c r="P368" s="1172">
        <f>SUM(P362:R367)</f>
        <v>8.6</v>
      </c>
      <c r="Q368" s="1172"/>
      <c r="R368" s="1172"/>
      <c r="S368" s="1172">
        <f>SUM(S362:U367)</f>
        <v>15.055600000000002</v>
      </c>
      <c r="T368" s="1172"/>
      <c r="U368" s="1172"/>
      <c r="V368" s="1172">
        <f t="shared" si="2"/>
        <v>30.2556</v>
      </c>
      <c r="W368" s="1172"/>
      <c r="X368" s="1172"/>
      <c r="Y368" s="1172"/>
      <c r="Z368" s="1172"/>
    </row>
    <row r="369" spans="1:26" ht="36" customHeight="1">
      <c r="A369" s="1112" t="s">
        <v>630</v>
      </c>
      <c r="B369" s="1112"/>
      <c r="C369" s="1112"/>
      <c r="D369" s="1112"/>
      <c r="E369" s="1112"/>
      <c r="F369" s="1112"/>
      <c r="G369" s="1112"/>
      <c r="H369" s="1112"/>
      <c r="I369" s="1112"/>
      <c r="J369" s="1112"/>
      <c r="K369" s="1112"/>
      <c r="L369" s="1112"/>
      <c r="M369" s="1112"/>
      <c r="N369" s="1112"/>
      <c r="O369" s="1112"/>
      <c r="P369" s="1112"/>
      <c r="Q369" s="1112"/>
      <c r="R369" s="1112"/>
      <c r="S369" s="1112"/>
      <c r="T369" s="1112"/>
      <c r="U369" s="1112"/>
      <c r="V369" s="1112"/>
      <c r="W369" s="1112"/>
      <c r="X369" s="1112"/>
      <c r="Y369" s="1112"/>
      <c r="Z369" s="1112"/>
    </row>
    <row r="370" spans="1:26" ht="15" customHeight="1">
      <c r="A370" s="1092" t="s">
        <v>733</v>
      </c>
      <c r="B370" s="1092"/>
      <c r="C370" s="1092"/>
      <c r="D370" s="1092"/>
      <c r="E370" s="1092"/>
      <c r="F370" s="1092"/>
      <c r="G370" s="159" t="s">
        <v>910</v>
      </c>
      <c r="H370" s="1143">
        <f>V368</f>
        <v>30.2556</v>
      </c>
      <c r="I370" s="1143"/>
      <c r="J370" s="1143"/>
      <c r="K370" s="1143"/>
      <c r="L370" s="409" t="s">
        <v>745</v>
      </c>
      <c r="M370" s="409"/>
      <c r="N370" s="409"/>
      <c r="O370" s="409"/>
      <c r="P370" s="409"/>
      <c r="Q370" s="409"/>
      <c r="R370" s="409"/>
      <c r="S370" s="159"/>
      <c r="T370" s="159"/>
      <c r="U370" s="159"/>
      <c r="V370" s="159"/>
      <c r="W370" s="159"/>
      <c r="X370" s="270"/>
      <c r="Y370" s="270"/>
      <c r="Z370" s="270"/>
    </row>
    <row r="371" spans="1:26" ht="15" customHeight="1">
      <c r="A371" s="159"/>
      <c r="B371" s="226"/>
      <c r="C371" s="226"/>
      <c r="D371" s="226"/>
      <c r="E371" s="226"/>
      <c r="F371" s="226"/>
      <c r="G371" s="226"/>
      <c r="H371" s="226"/>
      <c r="I371" s="226"/>
      <c r="J371" s="226"/>
      <c r="K371" s="226"/>
      <c r="L371" s="226"/>
      <c r="M371" s="226"/>
      <c r="N371" s="226"/>
      <c r="O371" s="226"/>
      <c r="P371" s="226"/>
      <c r="Q371" s="226"/>
      <c r="R371" s="226"/>
      <c r="S371" s="226"/>
      <c r="T371" s="226"/>
      <c r="U371" s="226"/>
      <c r="V371" s="226"/>
      <c r="W371" s="226"/>
      <c r="X371" s="226"/>
      <c r="Y371" s="226"/>
      <c r="Z371" s="226"/>
    </row>
    <row r="372" spans="1:26" ht="51.75" customHeight="1">
      <c r="A372" s="312" t="s">
        <v>353</v>
      </c>
      <c r="B372" s="1099"/>
      <c r="C372" s="1099"/>
      <c r="D372" s="1099"/>
      <c r="E372" s="1099"/>
      <c r="F372" s="1099"/>
      <c r="G372" s="1099"/>
      <c r="H372" s="1099"/>
      <c r="I372" s="1099"/>
      <c r="J372" s="1099"/>
      <c r="K372" s="1099"/>
      <c r="L372" s="1099"/>
      <c r="M372" s="1099"/>
      <c r="N372" s="1099"/>
      <c r="O372" s="1099"/>
      <c r="P372" s="1099"/>
      <c r="Q372" s="1099"/>
      <c r="R372" s="1099"/>
      <c r="S372" s="1099"/>
      <c r="T372" s="1099"/>
      <c r="U372" s="1099"/>
      <c r="V372" s="1099"/>
      <c r="W372" s="1099"/>
      <c r="X372" s="1099"/>
      <c r="Y372" s="1099"/>
      <c r="Z372" s="1099"/>
    </row>
    <row r="373" spans="1:26" ht="18" customHeight="1">
      <c r="A373" s="1078" t="s">
        <v>354</v>
      </c>
      <c r="B373" s="1078"/>
      <c r="C373" s="1078"/>
      <c r="D373" s="1078"/>
      <c r="E373" s="1078"/>
      <c r="F373" s="1078"/>
      <c r="G373" s="1078"/>
      <c r="H373" s="1078"/>
      <c r="I373" s="1078"/>
      <c r="J373" s="1078"/>
      <c r="K373" s="1078"/>
      <c r="L373" s="1078"/>
      <c r="M373" s="1078"/>
      <c r="N373" s="1078"/>
      <c r="O373" s="1078"/>
      <c r="P373" s="1078"/>
      <c r="Q373" s="1078"/>
      <c r="R373" s="1078"/>
      <c r="S373" s="1078"/>
      <c r="T373" s="1078"/>
      <c r="U373" s="1078"/>
      <c r="V373" s="1078"/>
      <c r="W373" s="1078"/>
      <c r="X373" s="1078"/>
      <c r="Y373" s="1078"/>
      <c r="Z373" s="1078"/>
    </row>
    <row r="374" spans="1:26" ht="35.25" customHeight="1">
      <c r="A374" s="1078" t="s">
        <v>355</v>
      </c>
      <c r="B374" s="1078"/>
      <c r="C374" s="1078"/>
      <c r="D374" s="1078"/>
      <c r="E374" s="1078"/>
      <c r="F374" s="1078"/>
      <c r="G374" s="1078"/>
      <c r="H374" s="1078"/>
      <c r="I374" s="1078"/>
      <c r="J374" s="1078"/>
      <c r="K374" s="1078"/>
      <c r="L374" s="1078"/>
      <c r="M374" s="1078"/>
      <c r="N374" s="1078"/>
      <c r="O374" s="1078"/>
      <c r="P374" s="1078"/>
      <c r="Q374" s="1078"/>
      <c r="R374" s="1078"/>
      <c r="S374" s="1078"/>
      <c r="T374" s="1078"/>
      <c r="U374" s="1078"/>
      <c r="V374" s="1078"/>
      <c r="W374" s="1078"/>
      <c r="X374" s="1078"/>
      <c r="Y374" s="1078"/>
      <c r="Z374" s="1078"/>
    </row>
    <row r="375" spans="1:26" ht="54" customHeight="1">
      <c r="A375" s="236" t="s">
        <v>356</v>
      </c>
      <c r="B375" s="236"/>
      <c r="C375" s="236"/>
      <c r="D375" s="236"/>
      <c r="E375" s="236"/>
      <c r="F375" s="236"/>
      <c r="G375" s="236"/>
      <c r="H375" s="236"/>
      <c r="I375" s="236"/>
      <c r="J375" s="236"/>
      <c r="K375" s="236"/>
      <c r="L375" s="236"/>
      <c r="M375" s="236"/>
      <c r="N375" s="236"/>
      <c r="O375" s="236"/>
      <c r="P375" s="236"/>
      <c r="Q375" s="236"/>
      <c r="R375" s="236"/>
      <c r="S375" s="236"/>
      <c r="T375" s="236"/>
      <c r="U375" s="236"/>
      <c r="V375" s="236"/>
      <c r="W375" s="236"/>
      <c r="X375" s="236"/>
      <c r="Y375" s="236"/>
      <c r="Z375" s="236"/>
    </row>
    <row r="376" spans="1:26" ht="15" customHeight="1">
      <c r="A376" s="313" t="s">
        <v>379</v>
      </c>
      <c r="B376" s="313"/>
      <c r="C376" s="313"/>
      <c r="D376" s="152"/>
      <c r="E376" s="152"/>
      <c r="F376" s="152"/>
      <c r="G376" s="152"/>
      <c r="H376" s="152"/>
      <c r="I376" s="152"/>
      <c r="J376" s="152"/>
      <c r="K376" s="152"/>
      <c r="L376" s="152"/>
      <c r="M376" s="152"/>
      <c r="N376" s="152"/>
      <c r="O376" s="152"/>
      <c r="P376" s="152"/>
      <c r="Q376" s="152"/>
      <c r="R376" s="152"/>
      <c r="S376" s="152"/>
      <c r="T376" s="152"/>
      <c r="U376" s="152"/>
      <c r="V376" s="152"/>
      <c r="W376" s="152"/>
      <c r="X376" s="152"/>
      <c r="Y376" s="152"/>
      <c r="Z376" s="152"/>
    </row>
    <row r="377" spans="1:26" ht="12.75" customHeight="1">
      <c r="A377" s="1054" t="s">
        <v>380</v>
      </c>
      <c r="B377" s="1054"/>
      <c r="C377" s="1054"/>
      <c r="D377" s="1054" t="s">
        <v>301</v>
      </c>
      <c r="E377" s="1054"/>
      <c r="F377" s="1054"/>
      <c r="G377" s="1054"/>
      <c r="H377" s="1054"/>
      <c r="I377" s="1054"/>
      <c r="J377" s="1054"/>
      <c r="K377" s="1054"/>
      <c r="L377" s="1054"/>
      <c r="M377" s="1054"/>
      <c r="N377" s="1054"/>
      <c r="O377" s="1054"/>
      <c r="P377" s="1054"/>
      <c r="Q377" s="1054"/>
      <c r="R377" s="1054"/>
      <c r="S377" s="1054"/>
      <c r="T377" s="1054"/>
      <c r="U377" s="1054"/>
      <c r="V377" s="1054"/>
      <c r="W377" s="317" t="s">
        <v>538</v>
      </c>
      <c r="X377" s="317"/>
      <c r="Y377" s="317"/>
      <c r="Z377" s="317"/>
    </row>
    <row r="378" spans="1:26" ht="12.75" customHeight="1">
      <c r="A378" s="655"/>
      <c r="B378" s="655"/>
      <c r="C378" s="655"/>
      <c r="D378" s="655" t="s">
        <v>381</v>
      </c>
      <c r="E378" s="655"/>
      <c r="F378" s="655"/>
      <c r="G378" s="655" t="s">
        <v>897</v>
      </c>
      <c r="H378" s="655"/>
      <c r="I378" s="655"/>
      <c r="J378" s="655"/>
      <c r="K378" s="655" t="s">
        <v>445</v>
      </c>
      <c r="L378" s="655"/>
      <c r="M378" s="655"/>
      <c r="N378" s="655"/>
      <c r="O378" s="655" t="s">
        <v>518</v>
      </c>
      <c r="P378" s="655"/>
      <c r="Q378" s="655"/>
      <c r="R378" s="655"/>
      <c r="S378" s="655" t="s">
        <v>754</v>
      </c>
      <c r="T378" s="655"/>
      <c r="U378" s="655"/>
      <c r="V378" s="655"/>
      <c r="W378" s="1123"/>
      <c r="X378" s="1123"/>
      <c r="Y378" s="1123"/>
      <c r="Z378" s="1123"/>
    </row>
    <row r="379" spans="1:26" ht="12.75" customHeight="1">
      <c r="A379" s="1054" t="s">
        <v>382</v>
      </c>
      <c r="B379" s="1054"/>
      <c r="C379" s="1054"/>
      <c r="D379" s="1054">
        <v>0</v>
      </c>
      <c r="E379" s="1054"/>
      <c r="F379" s="1054"/>
      <c r="G379" s="1054">
        <v>0</v>
      </c>
      <c r="H379" s="1054"/>
      <c r="I379" s="1054"/>
      <c r="J379" s="1054"/>
      <c r="K379" s="1054">
        <v>2</v>
      </c>
      <c r="L379" s="1054"/>
      <c r="M379" s="1054"/>
      <c r="N379" s="1054"/>
      <c r="O379" s="1054">
        <v>0</v>
      </c>
      <c r="P379" s="1054"/>
      <c r="Q379" s="1054"/>
      <c r="R379" s="1054"/>
      <c r="S379" s="1054">
        <v>0</v>
      </c>
      <c r="T379" s="1054"/>
      <c r="U379" s="1054"/>
      <c r="V379" s="1054"/>
      <c r="W379" s="317">
        <f>SUM(D379:V379)</f>
        <v>2</v>
      </c>
      <c r="X379" s="317"/>
      <c r="Y379" s="317"/>
      <c r="Z379" s="317"/>
    </row>
    <row r="380" spans="1:26" ht="12.75" customHeight="1">
      <c r="A380" s="655" t="s">
        <v>383</v>
      </c>
      <c r="B380" s="655"/>
      <c r="C380" s="655"/>
      <c r="D380" s="1064">
        <v>0</v>
      </c>
      <c r="E380" s="1064"/>
      <c r="F380" s="1064"/>
      <c r="G380" s="1064">
        <v>0</v>
      </c>
      <c r="H380" s="1064"/>
      <c r="I380" s="1064"/>
      <c r="J380" s="1064"/>
      <c r="K380" s="1064">
        <f>K379*3</f>
        <v>6</v>
      </c>
      <c r="L380" s="1064"/>
      <c r="M380" s="1064"/>
      <c r="N380" s="1064"/>
      <c r="O380" s="1064">
        <v>0</v>
      </c>
      <c r="P380" s="1064"/>
      <c r="Q380" s="1064"/>
      <c r="R380" s="1064"/>
      <c r="S380" s="1064">
        <v>0</v>
      </c>
      <c r="T380" s="1064"/>
      <c r="U380" s="1064"/>
      <c r="V380" s="1064"/>
      <c r="W380" s="235">
        <f>SUM(D380:V380)</f>
        <v>6</v>
      </c>
      <c r="X380" s="235"/>
      <c r="Y380" s="235"/>
      <c r="Z380" s="235"/>
    </row>
    <row r="381" spans="1:26" ht="12.75" customHeight="1">
      <c r="A381" s="1123" t="s">
        <v>538</v>
      </c>
      <c r="B381" s="1123"/>
      <c r="C381" s="1123"/>
      <c r="D381" s="235">
        <f>SUM(D380)</f>
        <v>0</v>
      </c>
      <c r="E381" s="235"/>
      <c r="F381" s="235"/>
      <c r="G381" s="235">
        <f>G380</f>
        <v>0</v>
      </c>
      <c r="H381" s="235"/>
      <c r="I381" s="235"/>
      <c r="J381" s="235"/>
      <c r="K381" s="235">
        <f>K380</f>
        <v>6</v>
      </c>
      <c r="L381" s="235"/>
      <c r="M381" s="235"/>
      <c r="N381" s="235"/>
      <c r="O381" s="235">
        <f>O380</f>
        <v>0</v>
      </c>
      <c r="P381" s="235"/>
      <c r="Q381" s="235"/>
      <c r="R381" s="235"/>
      <c r="S381" s="235">
        <f>S380</f>
        <v>0</v>
      </c>
      <c r="T381" s="235"/>
      <c r="U381" s="235"/>
      <c r="V381" s="235"/>
      <c r="W381" s="235">
        <f>SUM(D381:V381)</f>
        <v>6</v>
      </c>
      <c r="X381" s="235"/>
      <c r="Y381" s="235"/>
      <c r="Z381" s="235"/>
    </row>
    <row r="382" spans="1:26" ht="36" customHeight="1">
      <c r="A382" s="1148" t="s">
        <v>572</v>
      </c>
      <c r="B382" s="1149"/>
      <c r="C382" s="1149"/>
      <c r="D382" s="1149"/>
      <c r="E382" s="1149"/>
      <c r="F382" s="1149"/>
      <c r="G382" s="1149"/>
      <c r="H382" s="1149"/>
      <c r="I382" s="1149"/>
      <c r="J382" s="1149"/>
      <c r="K382" s="1149"/>
      <c r="L382" s="1149"/>
      <c r="M382" s="1149"/>
      <c r="N382" s="1149"/>
      <c r="O382" s="1149"/>
      <c r="P382" s="1149"/>
      <c r="Q382" s="1149"/>
      <c r="R382" s="1149"/>
      <c r="S382" s="1149"/>
      <c r="T382" s="1149"/>
      <c r="U382" s="1149"/>
      <c r="V382" s="1149"/>
      <c r="W382" s="1149"/>
      <c r="X382" s="1149"/>
      <c r="Y382" s="1149"/>
      <c r="Z382" s="1149"/>
    </row>
    <row r="383" spans="1:26" ht="15" customHeight="1">
      <c r="A383" s="1092" t="s">
        <v>733</v>
      </c>
      <c r="B383" s="1092"/>
      <c r="C383" s="1092"/>
      <c r="D383" s="1092"/>
      <c r="E383" s="1092"/>
      <c r="F383" s="1092"/>
      <c r="G383" s="159" t="s">
        <v>910</v>
      </c>
      <c r="H383" s="1143">
        <f>W381</f>
        <v>6</v>
      </c>
      <c r="I383" s="1143"/>
      <c r="J383" s="1143"/>
      <c r="K383" s="1143"/>
      <c r="L383" s="409" t="s">
        <v>745</v>
      </c>
      <c r="M383" s="409"/>
      <c r="N383" s="409"/>
      <c r="O383" s="409"/>
      <c r="P383" s="409"/>
      <c r="Q383" s="409"/>
      <c r="R383" s="409"/>
      <c r="S383" s="159"/>
      <c r="T383" s="159"/>
      <c r="U383" s="159"/>
      <c r="V383" s="159"/>
      <c r="W383" s="159"/>
      <c r="X383" s="270"/>
      <c r="Y383" s="270"/>
      <c r="Z383" s="270"/>
    </row>
    <row r="384" spans="1:26" ht="30" customHeight="1">
      <c r="A384" s="346" t="s">
        <v>79</v>
      </c>
      <c r="B384" s="347"/>
      <c r="C384" s="347"/>
      <c r="D384" s="347"/>
      <c r="E384" s="347"/>
      <c r="F384" s="347"/>
      <c r="G384" s="347"/>
      <c r="H384" s="347"/>
      <c r="I384" s="347"/>
      <c r="J384" s="347"/>
      <c r="K384" s="347"/>
      <c r="L384" s="347"/>
      <c r="M384" s="347"/>
      <c r="N384" s="347"/>
      <c r="O384" s="347"/>
      <c r="P384" s="347"/>
      <c r="Q384" s="347"/>
      <c r="R384" s="347"/>
      <c r="S384" s="347"/>
      <c r="T384" s="347"/>
      <c r="U384" s="347"/>
      <c r="V384" s="347"/>
      <c r="W384" s="347"/>
      <c r="X384" s="347"/>
      <c r="Y384" s="347"/>
      <c r="Z384" s="347"/>
    </row>
    <row r="385" spans="1:26" ht="98.25" customHeight="1">
      <c r="A385" s="1078" t="s">
        <v>238</v>
      </c>
      <c r="B385" s="1078"/>
      <c r="C385" s="1078"/>
      <c r="D385" s="1078"/>
      <c r="E385" s="1078"/>
      <c r="F385" s="1078"/>
      <c r="G385" s="1078"/>
      <c r="H385" s="1078"/>
      <c r="I385" s="1078"/>
      <c r="J385" s="1078"/>
      <c r="K385" s="1078"/>
      <c r="L385" s="1078"/>
      <c r="M385" s="1078"/>
      <c r="N385" s="1078"/>
      <c r="O385" s="1078"/>
      <c r="P385" s="1078"/>
      <c r="Q385" s="1078"/>
      <c r="R385" s="1078"/>
      <c r="S385" s="1078"/>
      <c r="T385" s="1078"/>
      <c r="U385" s="1078"/>
      <c r="V385" s="1078"/>
      <c r="W385" s="1078"/>
      <c r="X385" s="1078"/>
      <c r="Y385" s="1078"/>
      <c r="Z385" s="1078"/>
    </row>
    <row r="386" spans="1:26" ht="32.25" customHeight="1">
      <c r="A386" s="1078" t="s">
        <v>357</v>
      </c>
      <c r="B386" s="1078"/>
      <c r="C386" s="1078"/>
      <c r="D386" s="1078"/>
      <c r="E386" s="1078"/>
      <c r="F386" s="1078"/>
      <c r="G386" s="1078"/>
      <c r="H386" s="1078"/>
      <c r="I386" s="1078"/>
      <c r="J386" s="1078"/>
      <c r="K386" s="1078"/>
      <c r="L386" s="1078"/>
      <c r="M386" s="1078"/>
      <c r="N386" s="1078"/>
      <c r="O386" s="1078"/>
      <c r="P386" s="1078"/>
      <c r="Q386" s="1078"/>
      <c r="R386" s="1078"/>
      <c r="S386" s="1078"/>
      <c r="T386" s="1078"/>
      <c r="U386" s="1078"/>
      <c r="V386" s="1078"/>
      <c r="W386" s="1078"/>
      <c r="X386" s="1078"/>
      <c r="Y386" s="1078"/>
      <c r="Z386" s="1078"/>
    </row>
    <row r="387" spans="1:26" ht="15" customHeight="1">
      <c r="A387" s="1144" t="s">
        <v>76</v>
      </c>
      <c r="B387" s="1144"/>
      <c r="C387" s="1144"/>
      <c r="D387" s="1144"/>
      <c r="E387" s="1144"/>
      <c r="F387" s="1144"/>
      <c r="G387" s="1144"/>
      <c r="H387" s="1144"/>
      <c r="I387" s="1144"/>
      <c r="J387" s="1144"/>
      <c r="K387" s="1144"/>
      <c r="L387" s="1144"/>
      <c r="M387" s="1144"/>
      <c r="N387" s="1144"/>
      <c r="O387" s="1144"/>
      <c r="P387" s="1144"/>
      <c r="Q387" s="1144"/>
      <c r="R387" s="1144"/>
      <c r="S387" s="1144"/>
      <c r="T387" s="1144"/>
      <c r="U387" s="1144"/>
      <c r="V387" s="1144"/>
      <c r="W387" s="1144"/>
      <c r="X387" s="1144"/>
      <c r="Y387" s="1144"/>
      <c r="Z387" s="1144"/>
    </row>
    <row r="388" spans="1:26" ht="12.75" customHeight="1">
      <c r="A388" s="1054" t="s">
        <v>399</v>
      </c>
      <c r="B388" s="1054"/>
      <c r="C388" s="1054"/>
      <c r="D388" s="1054"/>
      <c r="E388" s="1054"/>
      <c r="F388" s="1054" t="s">
        <v>400</v>
      </c>
      <c r="G388" s="1054"/>
      <c r="H388" s="1054"/>
      <c r="I388" s="1054"/>
      <c r="J388" s="1054"/>
      <c r="K388" s="1054"/>
      <c r="L388" s="1054"/>
      <c r="M388" s="1054"/>
      <c r="N388" s="1054" t="s">
        <v>401</v>
      </c>
      <c r="O388" s="1054"/>
      <c r="P388" s="1054"/>
      <c r="Q388" s="1054"/>
      <c r="R388" s="1054"/>
      <c r="S388" s="1054"/>
      <c r="T388" s="1054" t="s">
        <v>402</v>
      </c>
      <c r="U388" s="1054"/>
      <c r="V388" s="1054"/>
      <c r="W388" s="1054"/>
      <c r="X388" s="1054"/>
      <c r="Y388" s="1054"/>
      <c r="Z388" s="1054"/>
    </row>
    <row r="389" spans="1:26" ht="12.75" customHeight="1">
      <c r="A389" s="1054"/>
      <c r="B389" s="1054"/>
      <c r="C389" s="1054"/>
      <c r="D389" s="1054"/>
      <c r="E389" s="1054"/>
      <c r="F389" s="1054" t="s">
        <v>403</v>
      </c>
      <c r="G389" s="1054"/>
      <c r="H389" s="1054"/>
      <c r="I389" s="1054"/>
      <c r="J389" s="1054"/>
      <c r="K389" s="1054"/>
      <c r="L389" s="1054"/>
      <c r="M389" s="1054"/>
      <c r="N389" s="1068" t="s">
        <v>252</v>
      </c>
      <c r="O389" s="1068"/>
      <c r="P389" s="1068"/>
      <c r="Q389" s="1068"/>
      <c r="R389" s="1068"/>
      <c r="S389" s="1068"/>
      <c r="T389" s="1054" t="s">
        <v>403</v>
      </c>
      <c r="U389" s="1054"/>
      <c r="V389" s="1054"/>
      <c r="W389" s="1054"/>
      <c r="X389" s="1054"/>
      <c r="Y389" s="1054"/>
      <c r="Z389" s="1054"/>
    </row>
    <row r="390" spans="1:26" ht="12.75" customHeight="1">
      <c r="A390" s="1132" t="s">
        <v>404</v>
      </c>
      <c r="B390" s="1132"/>
      <c r="C390" s="1132"/>
      <c r="D390" s="1132"/>
      <c r="E390" s="1132"/>
      <c r="F390" s="1132"/>
      <c r="G390" s="1132"/>
      <c r="H390" s="1132"/>
      <c r="I390" s="1132"/>
      <c r="J390" s="1132"/>
      <c r="K390" s="1132"/>
      <c r="L390" s="1132"/>
      <c r="M390" s="1132"/>
      <c r="N390" s="1132"/>
      <c r="O390" s="1132"/>
      <c r="P390" s="1132"/>
      <c r="Q390" s="1132"/>
      <c r="R390" s="1132"/>
      <c r="S390" s="1132"/>
      <c r="T390" s="1146">
        <v>0.4</v>
      </c>
      <c r="U390" s="1147"/>
      <c r="V390" s="1147"/>
      <c r="W390" s="1147"/>
      <c r="X390" s="1147"/>
      <c r="Y390" s="1147"/>
      <c r="Z390" s="1147"/>
    </row>
    <row r="391" spans="1:26" ht="12.75" customHeight="1">
      <c r="A391" s="1162" t="s">
        <v>405</v>
      </c>
      <c r="B391" s="1162"/>
      <c r="C391" s="1162"/>
      <c r="D391" s="1162"/>
      <c r="E391" s="1162"/>
      <c r="F391" s="470" t="s">
        <v>406</v>
      </c>
      <c r="G391" s="470"/>
      <c r="H391" s="470"/>
      <c r="I391" s="470"/>
      <c r="J391" s="470"/>
      <c r="K391" s="470"/>
      <c r="L391" s="470"/>
      <c r="M391" s="470"/>
      <c r="N391" s="1146">
        <v>55</v>
      </c>
      <c r="O391" s="1146"/>
      <c r="P391" s="1146"/>
      <c r="Q391" s="1146"/>
      <c r="R391" s="1146"/>
      <c r="S391" s="1146"/>
      <c r="T391" s="1146">
        <f>N391*F391</f>
        <v>66</v>
      </c>
      <c r="U391" s="1146"/>
      <c r="V391" s="1146"/>
      <c r="W391" s="1146"/>
      <c r="X391" s="1146"/>
      <c r="Y391" s="1146"/>
      <c r="Z391" s="1146"/>
    </row>
    <row r="392" spans="1:26" ht="12.75" customHeight="1">
      <c r="A392" s="1162" t="s">
        <v>407</v>
      </c>
      <c r="B392" s="1162"/>
      <c r="C392" s="1162"/>
      <c r="D392" s="1162"/>
      <c r="E392" s="1162"/>
      <c r="F392" s="1163"/>
      <c r="G392" s="1163"/>
      <c r="H392" s="1163"/>
      <c r="I392" s="1163"/>
      <c r="J392" s="1163"/>
      <c r="K392" s="1163"/>
      <c r="L392" s="1163"/>
      <c r="M392" s="1163"/>
      <c r="N392" s="1163"/>
      <c r="O392" s="1163"/>
      <c r="P392" s="1163"/>
      <c r="Q392" s="1163"/>
      <c r="R392" s="1163"/>
      <c r="S392" s="1163"/>
      <c r="T392" s="1146">
        <v>2.2</v>
      </c>
      <c r="U392" s="1146"/>
      <c r="V392" s="1146"/>
      <c r="W392" s="1146"/>
      <c r="X392" s="1146"/>
      <c r="Y392" s="1146"/>
      <c r="Z392" s="1146"/>
    </row>
    <row r="393" spans="1:26" ht="12.75" customHeight="1">
      <c r="A393" s="1164" t="s">
        <v>970</v>
      </c>
      <c r="B393" s="1164"/>
      <c r="C393" s="1164"/>
      <c r="D393" s="1164"/>
      <c r="E393" s="1164"/>
      <c r="F393" s="1164"/>
      <c r="G393" s="1164"/>
      <c r="H393" s="1164"/>
      <c r="I393" s="1164"/>
      <c r="J393" s="1164"/>
      <c r="K393" s="1164"/>
      <c r="L393" s="1164"/>
      <c r="M393" s="1164"/>
      <c r="N393" s="1119"/>
      <c r="O393" s="1119"/>
      <c r="P393" s="1119"/>
      <c r="Q393" s="1119"/>
      <c r="R393" s="1119"/>
      <c r="S393" s="1119"/>
      <c r="T393" s="1156">
        <f>SUM(T390:Z392)</f>
        <v>68.60000000000001</v>
      </c>
      <c r="U393" s="1156"/>
      <c r="V393" s="1146"/>
      <c r="W393" s="1157"/>
      <c r="X393" s="1157"/>
      <c r="Y393" s="1157"/>
      <c r="Z393" s="1158"/>
    </row>
    <row r="394" spans="1:26" ht="34.5" customHeight="1">
      <c r="A394" s="1112" t="s">
        <v>573</v>
      </c>
      <c r="B394" s="1112"/>
      <c r="C394" s="1112"/>
      <c r="D394" s="1112"/>
      <c r="E394" s="1112"/>
      <c r="F394" s="1112"/>
      <c r="G394" s="1112"/>
      <c r="H394" s="1112"/>
      <c r="I394" s="1112"/>
      <c r="J394" s="1112"/>
      <c r="K394" s="1112"/>
      <c r="L394" s="1112"/>
      <c r="M394" s="1112"/>
      <c r="N394" s="1112"/>
      <c r="O394" s="1112"/>
      <c r="P394" s="1112"/>
      <c r="Q394" s="1112"/>
      <c r="R394" s="1112"/>
      <c r="S394" s="1112"/>
      <c r="T394" s="1112"/>
      <c r="U394" s="1112"/>
      <c r="V394" s="1112"/>
      <c r="W394" s="1112"/>
      <c r="X394" s="1112"/>
      <c r="Y394" s="1112"/>
      <c r="Z394" s="1112"/>
    </row>
    <row r="395" spans="1:26" ht="16.5" customHeight="1">
      <c r="A395" s="1092" t="s">
        <v>733</v>
      </c>
      <c r="B395" s="1092"/>
      <c r="C395" s="1092"/>
      <c r="D395" s="1092"/>
      <c r="E395" s="1092"/>
      <c r="F395" s="1092"/>
      <c r="G395" s="159" t="s">
        <v>910</v>
      </c>
      <c r="H395" s="1143">
        <f>T393</f>
        <v>68.60000000000001</v>
      </c>
      <c r="I395" s="1143"/>
      <c r="J395" s="1143"/>
      <c r="K395" s="1143"/>
      <c r="L395" s="409" t="s">
        <v>745</v>
      </c>
      <c r="M395" s="409"/>
      <c r="N395" s="409"/>
      <c r="O395" s="409"/>
      <c r="P395" s="409"/>
      <c r="Q395" s="409"/>
      <c r="R395" s="409"/>
      <c r="S395" s="159"/>
      <c r="T395" s="159"/>
      <c r="U395" s="159"/>
      <c r="V395" s="159"/>
      <c r="W395" s="159"/>
      <c r="X395" s="270"/>
      <c r="Y395" s="270"/>
      <c r="Z395" s="270"/>
    </row>
    <row r="396" spans="1:26" ht="12.75" customHeight="1">
      <c r="A396" s="278"/>
      <c r="B396" s="278"/>
      <c r="C396" s="278"/>
      <c r="D396" s="278"/>
      <c r="E396" s="278"/>
      <c r="F396" s="278"/>
      <c r="G396" s="278"/>
      <c r="H396" s="278"/>
      <c r="I396" s="278"/>
      <c r="J396" s="278"/>
      <c r="K396" s="159"/>
      <c r="L396" s="285"/>
      <c r="M396" s="273"/>
      <c r="N396" s="273"/>
      <c r="O396" s="273"/>
      <c r="P396" s="269"/>
      <c r="Q396" s="269"/>
      <c r="R396" s="269"/>
      <c r="S396" s="269"/>
      <c r="T396" s="269"/>
      <c r="U396" s="269"/>
      <c r="V396" s="269"/>
      <c r="W396" s="269"/>
      <c r="X396" s="269"/>
      <c r="Y396" s="269"/>
      <c r="Z396" s="269"/>
    </row>
    <row r="397" spans="1:26" ht="36" customHeight="1">
      <c r="A397" s="409" t="s">
        <v>574</v>
      </c>
      <c r="B397" s="409"/>
      <c r="C397" s="409"/>
      <c r="D397" s="409"/>
      <c r="E397" s="409"/>
      <c r="F397" s="409"/>
      <c r="G397" s="409"/>
      <c r="H397" s="409"/>
      <c r="I397" s="409"/>
      <c r="J397" s="409"/>
      <c r="K397" s="409"/>
      <c r="L397" s="409"/>
      <c r="M397" s="409"/>
      <c r="N397" s="409"/>
      <c r="O397" s="409"/>
      <c r="P397" s="409"/>
      <c r="Q397" s="409"/>
      <c r="R397" s="409"/>
      <c r="S397" s="409"/>
      <c r="T397" s="409"/>
      <c r="U397" s="409"/>
      <c r="V397" s="409"/>
      <c r="W397" s="409"/>
      <c r="X397" s="409"/>
      <c r="Y397" s="409"/>
      <c r="Z397" s="409"/>
    </row>
    <row r="398" spans="1:26" ht="18" customHeight="1">
      <c r="A398" s="1092" t="s">
        <v>733</v>
      </c>
      <c r="B398" s="1092"/>
      <c r="C398" s="1092"/>
      <c r="D398" s="1092"/>
      <c r="E398" s="1092"/>
      <c r="F398" s="1092"/>
      <c r="G398" s="159" t="s">
        <v>910</v>
      </c>
      <c r="H398" s="1143">
        <f>H400+H401+H402</f>
        <v>677.9820987321403</v>
      </c>
      <c r="I398" s="1143"/>
      <c r="J398" s="1143"/>
      <c r="K398" s="1143"/>
      <c r="L398" s="409" t="s">
        <v>745</v>
      </c>
      <c r="M398" s="409"/>
      <c r="N398" s="409"/>
      <c r="O398" s="409"/>
      <c r="P398" s="409"/>
      <c r="Q398" s="409"/>
      <c r="R398" s="409"/>
      <c r="S398" s="159"/>
      <c r="T398" s="159"/>
      <c r="U398" s="159"/>
      <c r="V398" s="159"/>
      <c r="W398" s="159"/>
      <c r="X398" s="270"/>
      <c r="Y398" s="270"/>
      <c r="Z398" s="270"/>
    </row>
    <row r="399" spans="1:26" ht="18" customHeight="1">
      <c r="A399" s="409" t="s">
        <v>984</v>
      </c>
      <c r="B399" s="409"/>
      <c r="C399" s="409"/>
      <c r="D399" s="409"/>
      <c r="E399" s="409"/>
      <c r="F399" s="409"/>
      <c r="G399" s="409"/>
      <c r="H399" s="409"/>
      <c r="I399" s="409"/>
      <c r="J399" s="409"/>
      <c r="K399" s="409"/>
      <c r="L399" s="409"/>
      <c r="M399" s="409"/>
      <c r="N399" s="409"/>
      <c r="O399" s="409"/>
      <c r="P399" s="409"/>
      <c r="Q399" s="409"/>
      <c r="R399" s="409"/>
      <c r="S399" s="409"/>
      <c r="T399" s="409"/>
      <c r="U399" s="409"/>
      <c r="V399" s="409"/>
      <c r="W399" s="409"/>
      <c r="X399" s="409"/>
      <c r="Y399" s="409"/>
      <c r="Z399" s="409"/>
    </row>
    <row r="400" spans="1:26" ht="18" customHeight="1">
      <c r="A400" s="271"/>
      <c r="B400" s="272"/>
      <c r="C400" s="272"/>
      <c r="D400" s="1091" t="s">
        <v>741</v>
      </c>
      <c r="E400" s="245"/>
      <c r="F400" s="245"/>
      <c r="G400" s="158" t="s">
        <v>910</v>
      </c>
      <c r="H400" s="1094">
        <f>H331+H383</f>
        <v>237.78591534520166</v>
      </c>
      <c r="I400" s="1142"/>
      <c r="J400" s="1142"/>
      <c r="K400" s="1142"/>
      <c r="L400" s="409" t="s">
        <v>907</v>
      </c>
      <c r="M400" s="409"/>
      <c r="N400" s="409"/>
      <c r="O400" s="409"/>
      <c r="P400" s="409"/>
      <c r="Q400" s="409"/>
      <c r="R400" s="276"/>
      <c r="S400" s="277"/>
      <c r="T400" s="277"/>
      <c r="U400" s="277"/>
      <c r="V400" s="277"/>
      <c r="W400" s="276"/>
      <c r="X400" s="270"/>
      <c r="Y400" s="270"/>
      <c r="Z400" s="270"/>
    </row>
    <row r="401" spans="1:26" ht="18" customHeight="1">
      <c r="A401" s="271"/>
      <c r="B401" s="272"/>
      <c r="C401" s="272"/>
      <c r="D401" s="1091" t="s">
        <v>744</v>
      </c>
      <c r="E401" s="245"/>
      <c r="F401" s="245"/>
      <c r="G401" s="158" t="s">
        <v>910</v>
      </c>
      <c r="H401" s="1094">
        <f>H332+H343+H348+M368+P368+H395</f>
        <v>425.1405833869387</v>
      </c>
      <c r="I401" s="1142"/>
      <c r="J401" s="1142"/>
      <c r="K401" s="1142"/>
      <c r="L401" s="409" t="s">
        <v>907</v>
      </c>
      <c r="M401" s="409"/>
      <c r="N401" s="409"/>
      <c r="O401" s="409"/>
      <c r="P401" s="409"/>
      <c r="Q401" s="409"/>
      <c r="R401" s="276"/>
      <c r="S401" s="277"/>
      <c r="T401" s="277"/>
      <c r="U401" s="277"/>
      <c r="V401" s="277"/>
      <c r="W401" s="276"/>
      <c r="X401" s="270"/>
      <c r="Y401" s="270"/>
      <c r="Z401" s="270"/>
    </row>
    <row r="402" spans="1:26" ht="18" customHeight="1">
      <c r="A402" s="271"/>
      <c r="B402" s="272"/>
      <c r="C402" s="272" t="s">
        <v>434</v>
      </c>
      <c r="D402" s="1091" t="s">
        <v>539</v>
      </c>
      <c r="E402" s="245"/>
      <c r="F402" s="245"/>
      <c r="G402" s="158" t="s">
        <v>910</v>
      </c>
      <c r="H402" s="1094">
        <f>S368</f>
        <v>15.055600000000002</v>
      </c>
      <c r="I402" s="1142"/>
      <c r="J402" s="1142"/>
      <c r="K402" s="1142"/>
      <c r="L402" s="409" t="s">
        <v>907</v>
      </c>
      <c r="M402" s="409"/>
      <c r="N402" s="409"/>
      <c r="O402" s="409"/>
      <c r="P402" s="409"/>
      <c r="Q402" s="409"/>
      <c r="R402" s="276"/>
      <c r="S402" s="277"/>
      <c r="T402" s="277"/>
      <c r="U402" s="277"/>
      <c r="V402" s="277"/>
      <c r="W402" s="276"/>
      <c r="X402" s="270"/>
      <c r="Y402" s="270"/>
      <c r="Z402" s="270"/>
    </row>
    <row r="403" spans="1:26" ht="42.75" customHeight="1">
      <c r="A403" s="346" t="s">
        <v>674</v>
      </c>
      <c r="B403" s="347"/>
      <c r="C403" s="347"/>
      <c r="D403" s="347"/>
      <c r="E403" s="347"/>
      <c r="F403" s="347"/>
      <c r="G403" s="347"/>
      <c r="H403" s="347"/>
      <c r="I403" s="347"/>
      <c r="J403" s="347"/>
      <c r="K403" s="347"/>
      <c r="L403" s="347"/>
      <c r="M403" s="347"/>
      <c r="N403" s="347"/>
      <c r="O403" s="347"/>
      <c r="P403" s="347"/>
      <c r="Q403" s="347"/>
      <c r="R403" s="347"/>
      <c r="S403" s="347"/>
      <c r="T403" s="347"/>
      <c r="U403" s="347"/>
      <c r="V403" s="347"/>
      <c r="W403" s="347"/>
      <c r="X403" s="347"/>
      <c r="Y403" s="347"/>
      <c r="Z403" s="347"/>
    </row>
    <row r="404" spans="1:26" ht="84" customHeight="1">
      <c r="A404" s="1078" t="s">
        <v>242</v>
      </c>
      <c r="B404" s="1078"/>
      <c r="C404" s="1078"/>
      <c r="D404" s="1078"/>
      <c r="E404" s="1078"/>
      <c r="F404" s="1078"/>
      <c r="G404" s="1078"/>
      <c r="H404" s="1078"/>
      <c r="I404" s="1078"/>
      <c r="J404" s="1078"/>
      <c r="K404" s="1078"/>
      <c r="L404" s="1078"/>
      <c r="M404" s="1078"/>
      <c r="N404" s="1078"/>
      <c r="O404" s="1078"/>
      <c r="P404" s="1078"/>
      <c r="Q404" s="1078"/>
      <c r="R404" s="1078"/>
      <c r="S404" s="1078"/>
      <c r="T404" s="1078"/>
      <c r="U404" s="1078"/>
      <c r="V404" s="1078"/>
      <c r="W404" s="1078"/>
      <c r="X404" s="1078"/>
      <c r="Y404" s="1078"/>
      <c r="Z404" s="1078"/>
    </row>
    <row r="405" spans="1:39" ht="36" customHeight="1">
      <c r="A405" s="409" t="s">
        <v>575</v>
      </c>
      <c r="B405" s="409"/>
      <c r="C405" s="409"/>
      <c r="D405" s="409"/>
      <c r="E405" s="409"/>
      <c r="F405" s="409"/>
      <c r="G405" s="409"/>
      <c r="H405" s="409"/>
      <c r="I405" s="409"/>
      <c r="J405" s="409"/>
      <c r="K405" s="409"/>
      <c r="L405" s="409"/>
      <c r="M405" s="409"/>
      <c r="N405" s="409"/>
      <c r="O405" s="409"/>
      <c r="P405" s="409"/>
      <c r="Q405" s="409"/>
      <c r="R405" s="409"/>
      <c r="S405" s="409"/>
      <c r="T405" s="409"/>
      <c r="U405" s="409"/>
      <c r="V405" s="409"/>
      <c r="W405" s="409"/>
      <c r="X405" s="409"/>
      <c r="Y405" s="409"/>
      <c r="Z405" s="409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</row>
    <row r="406" spans="1:39" ht="18" customHeight="1">
      <c r="A406" s="1092" t="s">
        <v>733</v>
      </c>
      <c r="B406" s="1092"/>
      <c r="C406" s="1092"/>
      <c r="D406" s="1092"/>
      <c r="E406" s="1092"/>
      <c r="F406" s="1092"/>
      <c r="G406" s="159" t="s">
        <v>910</v>
      </c>
      <c r="H406" s="1093">
        <f>H408+H409+H410</f>
        <v>189.35077537856017</v>
      </c>
      <c r="I406" s="1093"/>
      <c r="J406" s="1093"/>
      <c r="K406" s="1093"/>
      <c r="L406" s="409" t="s">
        <v>745</v>
      </c>
      <c r="M406" s="409"/>
      <c r="N406" s="409"/>
      <c r="O406" s="409"/>
      <c r="P406" s="409"/>
      <c r="Q406" s="409"/>
      <c r="R406" s="409"/>
      <c r="S406" s="159"/>
      <c r="T406" s="159"/>
      <c r="U406" s="159"/>
      <c r="V406" s="159"/>
      <c r="W406" s="159"/>
      <c r="X406" s="270"/>
      <c r="Y406" s="270"/>
      <c r="Z406" s="270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</row>
    <row r="407" spans="1:39" ht="18" customHeight="1">
      <c r="A407" s="409" t="s">
        <v>984</v>
      </c>
      <c r="B407" s="409"/>
      <c r="C407" s="409"/>
      <c r="D407" s="409"/>
      <c r="E407" s="409"/>
      <c r="F407" s="409"/>
      <c r="G407" s="409"/>
      <c r="H407" s="409"/>
      <c r="I407" s="409"/>
      <c r="J407" s="409"/>
      <c r="K407" s="409"/>
      <c r="L407" s="409"/>
      <c r="M407" s="409"/>
      <c r="N407" s="409"/>
      <c r="O407" s="409"/>
      <c r="P407" s="409"/>
      <c r="Q407" s="409"/>
      <c r="R407" s="409"/>
      <c r="S407" s="409"/>
      <c r="T407" s="409"/>
      <c r="U407" s="409"/>
      <c r="V407" s="409"/>
      <c r="W407" s="409"/>
      <c r="X407" s="409"/>
      <c r="Y407" s="409"/>
      <c r="Z407" s="409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</row>
    <row r="408" spans="1:39" ht="18" customHeight="1">
      <c r="A408" s="271"/>
      <c r="B408" s="272"/>
      <c r="C408" s="272"/>
      <c r="D408" s="1091" t="s">
        <v>741</v>
      </c>
      <c r="E408" s="245"/>
      <c r="F408" s="245"/>
      <c r="G408" s="158" t="s">
        <v>910</v>
      </c>
      <c r="H408" s="1151">
        <f>'Нагр.потери в тр-рах'!J10</f>
        <v>91.88791811567012</v>
      </c>
      <c r="I408" s="1152"/>
      <c r="J408" s="1152"/>
      <c r="K408" s="1152"/>
      <c r="L408" s="409" t="s">
        <v>907</v>
      </c>
      <c r="M408" s="409"/>
      <c r="N408" s="409"/>
      <c r="O408" s="409"/>
      <c r="P408" s="409"/>
      <c r="Q408" s="409"/>
      <c r="R408" s="276"/>
      <c r="S408" s="277"/>
      <c r="T408" s="277"/>
      <c r="U408" s="277"/>
      <c r="V408" s="277"/>
      <c r="W408" s="276"/>
      <c r="X408" s="270"/>
      <c r="Y408" s="270"/>
      <c r="Z408" s="270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</row>
    <row r="409" spans="1:39" ht="18" customHeight="1">
      <c r="A409" s="271"/>
      <c r="B409" s="272"/>
      <c r="C409" s="272"/>
      <c r="D409" s="1091" t="s">
        <v>744</v>
      </c>
      <c r="E409" s="245"/>
      <c r="F409" s="245"/>
      <c r="G409" s="158" t="s">
        <v>910</v>
      </c>
      <c r="H409" s="1151">
        <f>'Нагр.потери в тр-рах'!J47+'Нагр.потери в линиях'!L18</f>
        <v>95.96971281161407</v>
      </c>
      <c r="I409" s="1152"/>
      <c r="J409" s="1152"/>
      <c r="K409" s="1152"/>
      <c r="L409" s="409" t="s">
        <v>907</v>
      </c>
      <c r="M409" s="409"/>
      <c r="N409" s="409"/>
      <c r="O409" s="409"/>
      <c r="P409" s="409"/>
      <c r="Q409" s="409"/>
      <c r="R409" s="276"/>
      <c r="S409" s="277"/>
      <c r="T409" s="277"/>
      <c r="U409" s="277"/>
      <c r="V409" s="277"/>
      <c r="W409" s="276"/>
      <c r="X409" s="270"/>
      <c r="Y409" s="270"/>
      <c r="Z409" s="270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</row>
    <row r="410" spans="1:39" ht="18" customHeight="1">
      <c r="A410" s="271"/>
      <c r="B410" s="272"/>
      <c r="C410" s="272"/>
      <c r="D410" s="1091" t="s">
        <v>539</v>
      </c>
      <c r="E410" s="245"/>
      <c r="F410" s="245"/>
      <c r="G410" s="158" t="s">
        <v>910</v>
      </c>
      <c r="H410" s="1151">
        <f>'Нагр.потери в линиях'!L34</f>
        <v>1.493144451275977</v>
      </c>
      <c r="I410" s="1152"/>
      <c r="J410" s="1152"/>
      <c r="K410" s="1152"/>
      <c r="L410" s="409" t="s">
        <v>907</v>
      </c>
      <c r="M410" s="409"/>
      <c r="N410" s="409"/>
      <c r="O410" s="409"/>
      <c r="P410" s="409"/>
      <c r="Q410" s="409"/>
      <c r="R410" s="276"/>
      <c r="S410" s="277"/>
      <c r="T410" s="277"/>
      <c r="U410" s="277"/>
      <c r="V410" s="277"/>
      <c r="W410" s="276"/>
      <c r="X410" s="270"/>
      <c r="Y410" s="270"/>
      <c r="Z410" s="270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</row>
    <row r="411" spans="1:26" ht="36" customHeight="1">
      <c r="A411" s="312" t="s">
        <v>706</v>
      </c>
      <c r="B411" s="1099"/>
      <c r="C411" s="1099"/>
      <c r="D411" s="1099"/>
      <c r="E411" s="1099"/>
      <c r="F411" s="1099"/>
      <c r="G411" s="1099"/>
      <c r="H411" s="1099"/>
      <c r="I411" s="1099"/>
      <c r="J411" s="1099"/>
      <c r="K411" s="1099"/>
      <c r="L411" s="1099"/>
      <c r="M411" s="1099"/>
      <c r="N411" s="1099"/>
      <c r="O411" s="1099"/>
      <c r="P411" s="1099"/>
      <c r="Q411" s="1099"/>
      <c r="R411" s="1099"/>
      <c r="S411" s="1099"/>
      <c r="T411" s="1099"/>
      <c r="U411" s="1099"/>
      <c r="V411" s="1099"/>
      <c r="W411" s="1099"/>
      <c r="X411" s="1099"/>
      <c r="Y411" s="1099"/>
      <c r="Z411" s="1099"/>
    </row>
    <row r="412" spans="1:26" ht="83.25" customHeight="1">
      <c r="A412" s="1078" t="s">
        <v>243</v>
      </c>
      <c r="B412" s="1078"/>
      <c r="C412" s="1078"/>
      <c r="D412" s="1078"/>
      <c r="E412" s="1078"/>
      <c r="F412" s="1078"/>
      <c r="G412" s="1078"/>
      <c r="H412" s="1078"/>
      <c r="I412" s="1078"/>
      <c r="J412" s="1078"/>
      <c r="K412" s="1078"/>
      <c r="L412" s="1078"/>
      <c r="M412" s="1078"/>
      <c r="N412" s="1078"/>
      <c r="O412" s="1078"/>
      <c r="P412" s="1078"/>
      <c r="Q412" s="1078"/>
      <c r="R412" s="1078"/>
      <c r="S412" s="1078"/>
      <c r="T412" s="1078"/>
      <c r="U412" s="1078"/>
      <c r="V412" s="1078"/>
      <c r="W412" s="1078"/>
      <c r="X412" s="1078"/>
      <c r="Y412" s="1078"/>
      <c r="Z412" s="1078"/>
    </row>
    <row r="413" spans="1:26" ht="16.5" customHeight="1">
      <c r="A413" s="286"/>
      <c r="B413" s="286"/>
      <c r="C413" s="286"/>
      <c r="D413" s="286"/>
      <c r="E413" s="286"/>
      <c r="F413" s="286"/>
      <c r="G413" s="286"/>
      <c r="H413" s="286"/>
      <c r="I413" s="286"/>
      <c r="J413" s="286"/>
      <c r="K413" s="286"/>
      <c r="L413" s="286"/>
      <c r="M413" s="286"/>
      <c r="N413" s="286"/>
      <c r="O413" s="286"/>
      <c r="P413" s="286"/>
      <c r="Q413" s="286"/>
      <c r="R413" s="286"/>
      <c r="S413" s="286"/>
      <c r="T413" s="286"/>
      <c r="U413" s="286"/>
      <c r="V413" s="286"/>
      <c r="W413" s="286"/>
      <c r="X413" s="286"/>
      <c r="Y413" s="286"/>
      <c r="Z413" s="286"/>
    </row>
    <row r="414" spans="1:26" ht="18">
      <c r="A414" s="120"/>
      <c r="B414" s="276" t="s">
        <v>810</v>
      </c>
      <c r="C414" s="287"/>
      <c r="D414" s="287"/>
      <c r="E414" s="288"/>
      <c r="F414" s="288"/>
      <c r="G414" s="288"/>
      <c r="H414" s="288"/>
      <c r="I414" s="288"/>
      <c r="J414" s="288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  <c r="V414" s="117"/>
      <c r="W414" s="117"/>
      <c r="X414" s="117" t="s">
        <v>372</v>
      </c>
      <c r="Y414" s="117"/>
      <c r="Z414" s="117"/>
    </row>
    <row r="415" spans="1:26" ht="16.5">
      <c r="A415" s="117"/>
      <c r="B415" s="271"/>
      <c r="C415" s="125"/>
      <c r="D415" s="125"/>
      <c r="E415" s="125"/>
      <c r="F415" s="125"/>
      <c r="G415" s="125"/>
      <c r="H415" s="125"/>
      <c r="I415" s="125"/>
      <c r="J415" s="125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</row>
    <row r="416" spans="1:26" ht="48.75" customHeight="1">
      <c r="A416" s="271" t="s">
        <v>373</v>
      </c>
      <c r="B416" s="1150" t="s">
        <v>811</v>
      </c>
      <c r="C416" s="1150"/>
      <c r="D416" s="289" t="s">
        <v>910</v>
      </c>
      <c r="E416" s="1154" t="s">
        <v>720</v>
      </c>
      <c r="F416" s="1154"/>
      <c r="G416" s="1154"/>
      <c r="H416" s="1154"/>
      <c r="I416" s="1154"/>
      <c r="J416" s="1154"/>
      <c r="K416" s="1154"/>
      <c r="L416" s="1154"/>
      <c r="M416" s="1154"/>
      <c r="N416" s="1154"/>
      <c r="O416" s="1154"/>
      <c r="P416" s="1154"/>
      <c r="Q416" s="1154"/>
      <c r="R416" s="1154"/>
      <c r="S416" s="1154"/>
      <c r="T416" s="1154"/>
      <c r="U416" s="1154"/>
      <c r="V416" s="1154"/>
      <c r="W416" s="1154"/>
      <c r="X416" s="1154"/>
      <c r="Y416" s="1154"/>
      <c r="Z416" s="1154"/>
    </row>
    <row r="417" spans="1:26" ht="51.75" customHeight="1">
      <c r="A417" s="1150" t="s">
        <v>812</v>
      </c>
      <c r="B417" s="1150"/>
      <c r="C417" s="1150"/>
      <c r="D417" s="289" t="s">
        <v>910</v>
      </c>
      <c r="E417" s="1154" t="s">
        <v>721</v>
      </c>
      <c r="F417" s="1154"/>
      <c r="G417" s="1154"/>
      <c r="H417" s="1154"/>
      <c r="I417" s="1154"/>
      <c r="J417" s="1154"/>
      <c r="K417" s="1154"/>
      <c r="L417" s="1154"/>
      <c r="M417" s="1154"/>
      <c r="N417" s="1154"/>
      <c r="O417" s="1154"/>
      <c r="P417" s="1154"/>
      <c r="Q417" s="1154"/>
      <c r="R417" s="1154"/>
      <c r="S417" s="1154"/>
      <c r="T417" s="1154"/>
      <c r="U417" s="1154"/>
      <c r="V417" s="1154"/>
      <c r="W417" s="1154"/>
      <c r="X417" s="1154"/>
      <c r="Y417" s="1154"/>
      <c r="Z417" s="1154"/>
    </row>
    <row r="418" spans="1:26" ht="36" customHeight="1">
      <c r="A418" s="120"/>
      <c r="B418" s="1150" t="s">
        <v>410</v>
      </c>
      <c r="C418" s="1150"/>
      <c r="D418" s="289" t="s">
        <v>910</v>
      </c>
      <c r="E418" s="1155" t="s">
        <v>411</v>
      </c>
      <c r="F418" s="1155"/>
      <c r="G418" s="1155"/>
      <c r="H418" s="1155"/>
      <c r="I418" s="1155"/>
      <c r="J418" s="1155"/>
      <c r="K418" s="1155"/>
      <c r="L418" s="1155"/>
      <c r="M418" s="1155"/>
      <c r="N418" s="1155"/>
      <c r="O418" s="1155"/>
      <c r="P418" s="1155"/>
      <c r="Q418" s="1155"/>
      <c r="R418" s="1155"/>
      <c r="S418" s="1155"/>
      <c r="T418" s="1155"/>
      <c r="U418" s="1155"/>
      <c r="V418" s="1155"/>
      <c r="W418" s="1155"/>
      <c r="X418" s="1155"/>
      <c r="Y418" s="1155"/>
      <c r="Z418" s="1155"/>
    </row>
    <row r="419" spans="1:26" ht="49.5" customHeight="1">
      <c r="A419" s="120"/>
      <c r="B419" s="1150" t="s">
        <v>412</v>
      </c>
      <c r="C419" s="1150"/>
      <c r="D419" s="289" t="s">
        <v>910</v>
      </c>
      <c r="E419" s="1154" t="s">
        <v>722</v>
      </c>
      <c r="F419" s="1154"/>
      <c r="G419" s="1154"/>
      <c r="H419" s="1154"/>
      <c r="I419" s="1154"/>
      <c r="J419" s="1154"/>
      <c r="K419" s="1154"/>
      <c r="L419" s="1154"/>
      <c r="M419" s="1154"/>
      <c r="N419" s="1154"/>
      <c r="O419" s="1154"/>
      <c r="P419" s="1154"/>
      <c r="Q419" s="1154"/>
      <c r="R419" s="1154"/>
      <c r="S419" s="1154"/>
      <c r="T419" s="1154"/>
      <c r="U419" s="1154"/>
      <c r="V419" s="1154"/>
      <c r="W419" s="1154"/>
      <c r="X419" s="1154"/>
      <c r="Y419" s="1154"/>
      <c r="Z419" s="1154"/>
    </row>
    <row r="420" spans="1:26" ht="36" customHeight="1">
      <c r="A420" s="120"/>
      <c r="B420" s="1150" t="s">
        <v>813</v>
      </c>
      <c r="C420" s="1150"/>
      <c r="D420" s="289" t="s">
        <v>910</v>
      </c>
      <c r="E420" s="1078" t="s">
        <v>723</v>
      </c>
      <c r="F420" s="1078"/>
      <c r="G420" s="1078"/>
      <c r="H420" s="1078"/>
      <c r="I420" s="1078"/>
      <c r="J420" s="1078"/>
      <c r="K420" s="1078"/>
      <c r="L420" s="1078"/>
      <c r="M420" s="1078"/>
      <c r="N420" s="1078"/>
      <c r="O420" s="1078"/>
      <c r="P420" s="1078"/>
      <c r="Q420" s="1078"/>
      <c r="R420" s="1078"/>
      <c r="S420" s="1078"/>
      <c r="T420" s="1078"/>
      <c r="U420" s="1078"/>
      <c r="V420" s="1078"/>
      <c r="W420" s="1078"/>
      <c r="X420" s="1078"/>
      <c r="Y420" s="1078"/>
      <c r="Z420" s="1078"/>
    </row>
    <row r="421" spans="1:26" ht="36" customHeight="1">
      <c r="A421" s="120"/>
      <c r="B421" s="1150" t="s">
        <v>814</v>
      </c>
      <c r="C421" s="1150"/>
      <c r="D421" s="289" t="s">
        <v>910</v>
      </c>
      <c r="E421" s="1078" t="s">
        <v>724</v>
      </c>
      <c r="F421" s="1078"/>
      <c r="G421" s="1078"/>
      <c r="H421" s="1078"/>
      <c r="I421" s="1078"/>
      <c r="J421" s="1078"/>
      <c r="K421" s="1078"/>
      <c r="L421" s="1078"/>
      <c r="M421" s="1078"/>
      <c r="N421" s="1078"/>
      <c r="O421" s="1078"/>
      <c r="P421" s="1078"/>
      <c r="Q421" s="1078"/>
      <c r="R421" s="1078"/>
      <c r="S421" s="1078"/>
      <c r="T421" s="1078"/>
      <c r="U421" s="1078"/>
      <c r="V421" s="1078"/>
      <c r="W421" s="1078"/>
      <c r="X421" s="1078"/>
      <c r="Y421" s="1078"/>
      <c r="Z421" s="1078"/>
    </row>
    <row r="422" spans="1:26" ht="51.75" customHeight="1">
      <c r="A422" s="120"/>
      <c r="B422" s="1150" t="s">
        <v>815</v>
      </c>
      <c r="C422" s="1150"/>
      <c r="D422" s="289" t="s">
        <v>910</v>
      </c>
      <c r="E422" s="1078" t="s">
        <v>729</v>
      </c>
      <c r="F422" s="1078"/>
      <c r="G422" s="1078"/>
      <c r="H422" s="1078"/>
      <c r="I422" s="1078"/>
      <c r="J422" s="1078"/>
      <c r="K422" s="1078"/>
      <c r="L422" s="1078"/>
      <c r="M422" s="1078"/>
      <c r="N422" s="1078"/>
      <c r="O422" s="1078"/>
      <c r="P422" s="1078"/>
      <c r="Q422" s="1078"/>
      <c r="R422" s="1078"/>
      <c r="S422" s="1078"/>
      <c r="T422" s="1078"/>
      <c r="U422" s="1078"/>
      <c r="V422" s="1078"/>
      <c r="W422" s="1078"/>
      <c r="X422" s="1078"/>
      <c r="Y422" s="1078"/>
      <c r="Z422" s="1078"/>
    </row>
    <row r="423" spans="1:26" ht="51" customHeight="1">
      <c r="A423" s="120"/>
      <c r="B423" s="1150" t="s">
        <v>816</v>
      </c>
      <c r="C423" s="1150"/>
      <c r="D423" s="289" t="s">
        <v>910</v>
      </c>
      <c r="E423" s="1078" t="s">
        <v>730</v>
      </c>
      <c r="F423" s="1078"/>
      <c r="G423" s="1078"/>
      <c r="H423" s="1078"/>
      <c r="I423" s="1078"/>
      <c r="J423" s="1078"/>
      <c r="K423" s="1078"/>
      <c r="L423" s="1078"/>
      <c r="M423" s="1078"/>
      <c r="N423" s="1078"/>
      <c r="O423" s="1078"/>
      <c r="P423" s="1078"/>
      <c r="Q423" s="1078"/>
      <c r="R423" s="1078"/>
      <c r="S423" s="1078"/>
      <c r="T423" s="1078"/>
      <c r="U423" s="1078"/>
      <c r="V423" s="1078"/>
      <c r="W423" s="1078"/>
      <c r="X423" s="1078"/>
      <c r="Y423" s="1078"/>
      <c r="Z423" s="1078"/>
    </row>
    <row r="424" spans="1:26" ht="72" customHeight="1">
      <c r="A424" s="1078" t="s">
        <v>731</v>
      </c>
      <c r="B424" s="1078"/>
      <c r="C424" s="1078"/>
      <c r="D424" s="1078"/>
      <c r="E424" s="1078"/>
      <c r="F424" s="1078"/>
      <c r="G424" s="1078"/>
      <c r="H424" s="1078"/>
      <c r="I424" s="1078"/>
      <c r="J424" s="1078"/>
      <c r="K424" s="1078"/>
      <c r="L424" s="1078"/>
      <c r="M424" s="1078"/>
      <c r="N424" s="1078"/>
      <c r="O424" s="1078"/>
      <c r="P424" s="1078"/>
      <c r="Q424" s="1078"/>
      <c r="R424" s="1078"/>
      <c r="S424" s="1078"/>
      <c r="T424" s="1078"/>
      <c r="U424" s="1078"/>
      <c r="V424" s="1078"/>
      <c r="W424" s="1078"/>
      <c r="X424" s="1078"/>
      <c r="Y424" s="1078"/>
      <c r="Z424" s="1078"/>
    </row>
    <row r="425" spans="1:26" ht="53.25" customHeight="1">
      <c r="A425" s="1078" t="s">
        <v>244</v>
      </c>
      <c r="B425" s="1078"/>
      <c r="C425" s="1078"/>
      <c r="D425" s="1078"/>
      <c r="E425" s="1078"/>
      <c r="F425" s="1078"/>
      <c r="G425" s="1078"/>
      <c r="H425" s="1078"/>
      <c r="I425" s="1078"/>
      <c r="J425" s="1078"/>
      <c r="K425" s="1078"/>
      <c r="L425" s="1078"/>
      <c r="M425" s="1078"/>
      <c r="N425" s="1078"/>
      <c r="O425" s="1078"/>
      <c r="P425" s="1078"/>
      <c r="Q425" s="1078"/>
      <c r="R425" s="1078"/>
      <c r="S425" s="1078"/>
      <c r="T425" s="1078"/>
      <c r="U425" s="1078"/>
      <c r="V425" s="1078"/>
      <c r="W425" s="1078"/>
      <c r="X425" s="1078"/>
      <c r="Y425" s="1078"/>
      <c r="Z425" s="1078"/>
    </row>
    <row r="426" spans="1:26" ht="52.5" customHeight="1">
      <c r="A426" s="409" t="s">
        <v>576</v>
      </c>
      <c r="B426" s="409"/>
      <c r="C426" s="409"/>
      <c r="D426" s="409"/>
      <c r="E426" s="409"/>
      <c r="F426" s="409"/>
      <c r="G426" s="409"/>
      <c r="H426" s="409"/>
      <c r="I426" s="409"/>
      <c r="J426" s="409"/>
      <c r="K426" s="409"/>
      <c r="L426" s="409"/>
      <c r="M426" s="409"/>
      <c r="N426" s="409"/>
      <c r="O426" s="409"/>
      <c r="P426" s="409"/>
      <c r="Q426" s="409"/>
      <c r="R426" s="409"/>
      <c r="S426" s="409"/>
      <c r="T426" s="409"/>
      <c r="U426" s="409"/>
      <c r="V426" s="409"/>
      <c r="W426" s="409"/>
      <c r="X426" s="409"/>
      <c r="Y426" s="409"/>
      <c r="Z426" s="409"/>
    </row>
    <row r="427" spans="1:26" ht="18" customHeight="1">
      <c r="A427" s="1092" t="s">
        <v>733</v>
      </c>
      <c r="B427" s="1092"/>
      <c r="C427" s="1092"/>
      <c r="D427" s="1092"/>
      <c r="E427" s="1092"/>
      <c r="F427" s="1092"/>
      <c r="G427" s="159" t="s">
        <v>910</v>
      </c>
      <c r="H427" s="1093">
        <f>ИК!N7</f>
        <v>780.6605596220286</v>
      </c>
      <c r="I427" s="1093"/>
      <c r="J427" s="1093"/>
      <c r="K427" s="1093"/>
      <c r="L427" s="1153" t="s">
        <v>745</v>
      </c>
      <c r="M427" s="1153"/>
      <c r="N427" s="1153"/>
      <c r="O427" s="1153"/>
      <c r="P427" s="1153"/>
      <c r="Q427" s="1153"/>
      <c r="R427" s="409" t="s">
        <v>746</v>
      </c>
      <c r="S427" s="409"/>
      <c r="T427" s="409"/>
      <c r="U427" s="1104">
        <f>H427/ИК!G35*100</f>
        <v>0.5525604192364107</v>
      </c>
      <c r="V427" s="1099"/>
      <c r="W427" s="1099"/>
      <c r="X427" s="1099"/>
      <c r="Y427" s="270" t="s">
        <v>914</v>
      </c>
      <c r="Z427" s="270"/>
    </row>
    <row r="428" spans="1:26" ht="36.75" customHeight="1">
      <c r="A428" s="409" t="s">
        <v>965</v>
      </c>
      <c r="B428" s="1079"/>
      <c r="C428" s="1079"/>
      <c r="D428" s="1079"/>
      <c r="E428" s="1079"/>
      <c r="F428" s="1079"/>
      <c r="G428" s="1079"/>
      <c r="H428" s="1079"/>
      <c r="I428" s="1079"/>
      <c r="J428" s="1079"/>
      <c r="K428" s="1079"/>
      <c r="L428" s="1079"/>
      <c r="M428" s="1079"/>
      <c r="N428" s="1079"/>
      <c r="O428" s="1079"/>
      <c r="P428" s="1079"/>
      <c r="Q428" s="1079"/>
      <c r="R428" s="1079"/>
      <c r="S428" s="1079"/>
      <c r="T428" s="1079"/>
      <c r="U428" s="1079"/>
      <c r="V428" s="1079"/>
      <c r="W428" s="1079"/>
      <c r="X428" s="1079"/>
      <c r="Y428" s="1079"/>
      <c r="Z428" s="1079"/>
    </row>
    <row r="429" spans="1:26" ht="18" customHeight="1">
      <c r="A429" s="409" t="s">
        <v>984</v>
      </c>
      <c r="B429" s="409"/>
      <c r="C429" s="409"/>
      <c r="D429" s="409"/>
      <c r="E429" s="409"/>
      <c r="F429" s="409"/>
      <c r="G429" s="409"/>
      <c r="H429" s="409"/>
      <c r="I429" s="409"/>
      <c r="J429" s="409"/>
      <c r="K429" s="409"/>
      <c r="L429" s="409"/>
      <c r="M429" s="409"/>
      <c r="N429" s="409"/>
      <c r="O429" s="409"/>
      <c r="P429" s="409"/>
      <c r="Q429" s="409"/>
      <c r="R429" s="409"/>
      <c r="S429" s="409"/>
      <c r="T429" s="409"/>
      <c r="U429" s="409"/>
      <c r="V429" s="409"/>
      <c r="W429" s="409"/>
      <c r="X429" s="409"/>
      <c r="Y429" s="409"/>
      <c r="Z429" s="409"/>
    </row>
    <row r="430" spans="1:26" ht="18" customHeight="1">
      <c r="A430" s="271"/>
      <c r="B430" s="272"/>
      <c r="C430" s="272"/>
      <c r="D430" s="1091" t="s">
        <v>741</v>
      </c>
      <c r="E430" s="245"/>
      <c r="F430" s="245"/>
      <c r="G430" s="158" t="s">
        <v>910</v>
      </c>
      <c r="H430" s="409">
        <f>H427*'Таблица 2'!H31/('Таблица 2'!H31+'Таблица 2'!I31+'Таблица 2'!J31)</f>
        <v>107.43806214979018</v>
      </c>
      <c r="I430" s="1078"/>
      <c r="J430" s="1078"/>
      <c r="K430" s="1078"/>
      <c r="L430" s="409" t="s">
        <v>740</v>
      </c>
      <c r="M430" s="409"/>
      <c r="N430" s="409"/>
      <c r="O430" s="409"/>
      <c r="P430" s="409"/>
      <c r="Q430" s="409"/>
      <c r="R430" s="276"/>
      <c r="S430" s="277"/>
      <c r="T430" s="277"/>
      <c r="U430" s="277"/>
      <c r="V430" s="277"/>
      <c r="W430" s="276"/>
      <c r="X430" s="270"/>
      <c r="Y430" s="270"/>
      <c r="Z430" s="270"/>
    </row>
    <row r="431" spans="1:26" ht="18" customHeight="1">
      <c r="A431" s="271"/>
      <c r="B431" s="272"/>
      <c r="C431" s="272"/>
      <c r="D431" s="1091" t="s">
        <v>744</v>
      </c>
      <c r="E431" s="245"/>
      <c r="F431" s="245"/>
      <c r="G431" s="158" t="s">
        <v>910</v>
      </c>
      <c r="H431" s="409">
        <f>H427*'Таблица 2'!I31/('Таблица 2'!H31+'Таблица 2'!I31+'Таблица 2'!J31)</f>
        <v>478.1113877367725</v>
      </c>
      <c r="I431" s="1078"/>
      <c r="J431" s="1078"/>
      <c r="K431" s="1078"/>
      <c r="L431" s="409" t="s">
        <v>740</v>
      </c>
      <c r="M431" s="409"/>
      <c r="N431" s="409"/>
      <c r="O431" s="409"/>
      <c r="P431" s="409"/>
      <c r="Q431" s="409"/>
      <c r="R431" s="276"/>
      <c r="S431" s="277"/>
      <c r="T431" s="277"/>
      <c r="U431" s="277"/>
      <c r="V431" s="277"/>
      <c r="W431" s="276"/>
      <c r="X431" s="270"/>
      <c r="Y431" s="270"/>
      <c r="Z431" s="270"/>
    </row>
    <row r="432" spans="1:26" ht="18" customHeight="1">
      <c r="A432" s="271"/>
      <c r="B432" s="272"/>
      <c r="C432" s="272"/>
      <c r="D432" s="1091" t="s">
        <v>539</v>
      </c>
      <c r="E432" s="245"/>
      <c r="F432" s="245"/>
      <c r="G432" s="158" t="s">
        <v>910</v>
      </c>
      <c r="H432" s="1098">
        <f>H427-H430-H431</f>
        <v>195.1111097354659</v>
      </c>
      <c r="I432" s="1078"/>
      <c r="J432" s="1078"/>
      <c r="K432" s="1078"/>
      <c r="L432" s="409" t="s">
        <v>740</v>
      </c>
      <c r="M432" s="409"/>
      <c r="N432" s="409"/>
      <c r="O432" s="409"/>
      <c r="P432" s="409"/>
      <c r="Q432" s="409"/>
      <c r="R432" s="276"/>
      <c r="S432" s="277"/>
      <c r="T432" s="277"/>
      <c r="U432" s="277"/>
      <c r="V432" s="277"/>
      <c r="W432" s="276"/>
      <c r="X432" s="270"/>
      <c r="Y432" s="270"/>
      <c r="Z432" s="270"/>
    </row>
    <row r="433" spans="1:26" ht="37.5" customHeight="1">
      <c r="A433" s="312" t="s">
        <v>707</v>
      </c>
      <c r="B433" s="1099"/>
      <c r="C433" s="1099"/>
      <c r="D433" s="1099"/>
      <c r="E433" s="1099"/>
      <c r="F433" s="1099"/>
      <c r="G433" s="1099"/>
      <c r="H433" s="1099"/>
      <c r="I433" s="1099"/>
      <c r="J433" s="1099"/>
      <c r="K433" s="1099"/>
      <c r="L433" s="1099"/>
      <c r="M433" s="1099"/>
      <c r="N433" s="1099"/>
      <c r="O433" s="1099"/>
      <c r="P433" s="1099"/>
      <c r="Q433" s="1099"/>
      <c r="R433" s="1099"/>
      <c r="S433" s="1099"/>
      <c r="T433" s="1099"/>
      <c r="U433" s="1099"/>
      <c r="V433" s="1099"/>
      <c r="W433" s="1099"/>
      <c r="X433" s="1099"/>
      <c r="Y433" s="1099"/>
      <c r="Z433" s="1099"/>
    </row>
    <row r="434" spans="1:26" ht="67.5" customHeight="1">
      <c r="A434" s="1078" t="s">
        <v>577</v>
      </c>
      <c r="B434" s="1078"/>
      <c r="C434" s="1078"/>
      <c r="D434" s="1078"/>
      <c r="E434" s="1078"/>
      <c r="F434" s="1078"/>
      <c r="G434" s="1078"/>
      <c r="H434" s="1078"/>
      <c r="I434" s="1078"/>
      <c r="J434" s="1078"/>
      <c r="K434" s="1078"/>
      <c r="L434" s="1078"/>
      <c r="M434" s="1078"/>
      <c r="N434" s="1078"/>
      <c r="O434" s="1078"/>
      <c r="P434" s="1078"/>
      <c r="Q434" s="1078"/>
      <c r="R434" s="1078"/>
      <c r="S434" s="1078"/>
      <c r="T434" s="1078"/>
      <c r="U434" s="1078"/>
      <c r="V434" s="1078"/>
      <c r="W434" s="1078"/>
      <c r="X434" s="1078"/>
      <c r="Y434" s="1078"/>
      <c r="Z434" s="1078"/>
    </row>
    <row r="435" spans="1:26" ht="83.25" customHeight="1">
      <c r="A435" s="1078" t="s">
        <v>151</v>
      </c>
      <c r="B435" s="1078"/>
      <c r="C435" s="1078"/>
      <c r="D435" s="1078"/>
      <c r="E435" s="1078"/>
      <c r="F435" s="1078"/>
      <c r="G435" s="1078"/>
      <c r="H435" s="1078"/>
      <c r="I435" s="1078"/>
      <c r="J435" s="1078"/>
      <c r="K435" s="1078"/>
      <c r="L435" s="1078"/>
      <c r="M435" s="1078"/>
      <c r="N435" s="1078"/>
      <c r="O435" s="1078"/>
      <c r="P435" s="1078"/>
      <c r="Q435" s="1078"/>
      <c r="R435" s="1078"/>
      <c r="S435" s="1078"/>
      <c r="T435" s="1078"/>
      <c r="U435" s="1078"/>
      <c r="V435" s="1078"/>
      <c r="W435" s="1078"/>
      <c r="X435" s="1078"/>
      <c r="Y435" s="1078"/>
      <c r="Z435" s="1078"/>
    </row>
    <row r="436" spans="1:26" ht="42.75" customHeight="1">
      <c r="A436" s="346" t="s">
        <v>708</v>
      </c>
      <c r="B436" s="347"/>
      <c r="C436" s="347"/>
      <c r="D436" s="347"/>
      <c r="E436" s="347"/>
      <c r="F436" s="347"/>
      <c r="G436" s="347"/>
      <c r="H436" s="347"/>
      <c r="I436" s="347"/>
      <c r="J436" s="347"/>
      <c r="K436" s="347"/>
      <c r="L436" s="347"/>
      <c r="M436" s="347"/>
      <c r="N436" s="347"/>
      <c r="O436" s="347"/>
      <c r="P436" s="347"/>
      <c r="Q436" s="347"/>
      <c r="R436" s="347"/>
      <c r="S436" s="347"/>
      <c r="T436" s="347"/>
      <c r="U436" s="347"/>
      <c r="V436" s="347"/>
      <c r="W436" s="347"/>
      <c r="X436" s="347"/>
      <c r="Y436" s="347"/>
      <c r="Z436" s="347"/>
    </row>
    <row r="437" spans="1:26" ht="71.25" customHeight="1">
      <c r="A437" s="1078" t="s">
        <v>0</v>
      </c>
      <c r="B437" s="1078"/>
      <c r="C437" s="1078"/>
      <c r="D437" s="1078"/>
      <c r="E437" s="1078"/>
      <c r="F437" s="1078"/>
      <c r="G437" s="1078"/>
      <c r="H437" s="1078"/>
      <c r="I437" s="1078"/>
      <c r="J437" s="1078"/>
      <c r="K437" s="1078"/>
      <c r="L437" s="1078"/>
      <c r="M437" s="1078"/>
      <c r="N437" s="1078"/>
      <c r="O437" s="1078"/>
      <c r="P437" s="1078"/>
      <c r="Q437" s="1078"/>
      <c r="R437" s="1078"/>
      <c r="S437" s="1078"/>
      <c r="T437" s="1078"/>
      <c r="U437" s="1078"/>
      <c r="V437" s="1078"/>
      <c r="W437" s="1078"/>
      <c r="X437" s="1078"/>
      <c r="Y437" s="1078"/>
      <c r="Z437" s="1078"/>
    </row>
    <row r="438" spans="1:26" ht="52.5" customHeight="1">
      <c r="A438" s="1078" t="s">
        <v>349</v>
      </c>
      <c r="B438" s="1078"/>
      <c r="C438" s="1078"/>
      <c r="D438" s="1078"/>
      <c r="E438" s="1078"/>
      <c r="F438" s="1078"/>
      <c r="G438" s="1078"/>
      <c r="H438" s="1078"/>
      <c r="I438" s="1078"/>
      <c r="J438" s="1078"/>
      <c r="K438" s="1078"/>
      <c r="L438" s="1078"/>
      <c r="M438" s="1078"/>
      <c r="N438" s="1078"/>
      <c r="O438" s="1078"/>
      <c r="P438" s="1078"/>
      <c r="Q438" s="1078"/>
      <c r="R438" s="1078"/>
      <c r="S438" s="1078"/>
      <c r="T438" s="1078"/>
      <c r="U438" s="1078"/>
      <c r="V438" s="1078"/>
      <c r="W438" s="1078"/>
      <c r="X438" s="1078"/>
      <c r="Y438" s="1078"/>
      <c r="Z438" s="1078"/>
    </row>
    <row r="439" spans="1:26" ht="36" customHeight="1">
      <c r="A439" s="409" t="s">
        <v>578</v>
      </c>
      <c r="B439" s="409"/>
      <c r="C439" s="409"/>
      <c r="D439" s="409"/>
      <c r="E439" s="409"/>
      <c r="F439" s="409"/>
      <c r="G439" s="409"/>
      <c r="H439" s="409"/>
      <c r="I439" s="409"/>
      <c r="J439" s="409"/>
      <c r="K439" s="409"/>
      <c r="L439" s="409"/>
      <c r="M439" s="409"/>
      <c r="N439" s="409"/>
      <c r="O439" s="409"/>
      <c r="P439" s="409"/>
      <c r="Q439" s="409"/>
      <c r="R439" s="409"/>
      <c r="S439" s="409"/>
      <c r="T439" s="409"/>
      <c r="U439" s="409"/>
      <c r="V439" s="409"/>
      <c r="W439" s="409"/>
      <c r="X439" s="409"/>
      <c r="Y439" s="409"/>
      <c r="Z439" s="409"/>
    </row>
    <row r="440" spans="1:26" ht="15" customHeight="1">
      <c r="A440" s="1092" t="s">
        <v>733</v>
      </c>
      <c r="B440" s="1092"/>
      <c r="C440" s="1092"/>
      <c r="D440" s="1092"/>
      <c r="E440" s="1092"/>
      <c r="F440" s="1092"/>
      <c r="G440" s="159" t="s">
        <v>910</v>
      </c>
      <c r="H440" s="1093">
        <f>H398</f>
        <v>677.9820987321403</v>
      </c>
      <c r="I440" s="1093"/>
      <c r="J440" s="1093"/>
      <c r="K440" s="1093"/>
      <c r="L440" s="409" t="s">
        <v>745</v>
      </c>
      <c r="M440" s="409"/>
      <c r="N440" s="409"/>
      <c r="O440" s="409"/>
      <c r="P440" s="409"/>
      <c r="Q440" s="409"/>
      <c r="R440" s="409"/>
      <c r="S440" s="159"/>
      <c r="T440" s="159"/>
      <c r="U440" s="159"/>
      <c r="V440" s="159"/>
      <c r="W440" s="159"/>
      <c r="X440" s="270"/>
      <c r="Y440" s="270"/>
      <c r="Z440" s="270"/>
    </row>
    <row r="441" spans="1:26" ht="15" customHeight="1">
      <c r="A441" s="409" t="s">
        <v>984</v>
      </c>
      <c r="B441" s="409"/>
      <c r="C441" s="409"/>
      <c r="D441" s="409"/>
      <c r="E441" s="409"/>
      <c r="F441" s="409"/>
      <c r="G441" s="409"/>
      <c r="H441" s="409"/>
      <c r="I441" s="409"/>
      <c r="J441" s="409"/>
      <c r="K441" s="409"/>
      <c r="L441" s="409"/>
      <c r="M441" s="409"/>
      <c r="N441" s="409"/>
      <c r="O441" s="409"/>
      <c r="P441" s="409"/>
      <c r="Q441" s="409"/>
      <c r="R441" s="409"/>
      <c r="S441" s="409"/>
      <c r="T441" s="409"/>
      <c r="U441" s="409"/>
      <c r="V441" s="409"/>
      <c r="W441" s="409"/>
      <c r="X441" s="409"/>
      <c r="Y441" s="409"/>
      <c r="Z441" s="409"/>
    </row>
    <row r="442" spans="1:26" ht="15" customHeight="1">
      <c r="A442" s="271"/>
      <c r="B442" s="272"/>
      <c r="C442" s="272"/>
      <c r="D442" s="1091" t="s">
        <v>741</v>
      </c>
      <c r="E442" s="245"/>
      <c r="F442" s="245"/>
      <c r="G442" s="158" t="s">
        <v>910</v>
      </c>
      <c r="H442" s="1094">
        <f>H400</f>
        <v>237.78591534520166</v>
      </c>
      <c r="I442" s="1078"/>
      <c r="J442" s="1078"/>
      <c r="K442" s="1078"/>
      <c r="L442" s="409" t="s">
        <v>740</v>
      </c>
      <c r="M442" s="409"/>
      <c r="N442" s="409"/>
      <c r="O442" s="409"/>
      <c r="P442" s="409"/>
      <c r="Q442" s="409"/>
      <c r="R442" s="276"/>
      <c r="S442" s="277"/>
      <c r="T442" s="277"/>
      <c r="U442" s="277"/>
      <c r="V442" s="277"/>
      <c r="W442" s="276"/>
      <c r="X442" s="270"/>
      <c r="Y442" s="270"/>
      <c r="Z442" s="270"/>
    </row>
    <row r="443" spans="1:26" ht="15" customHeight="1">
      <c r="A443" s="271"/>
      <c r="B443" s="272"/>
      <c r="C443" s="272"/>
      <c r="D443" s="1091" t="s">
        <v>744</v>
      </c>
      <c r="E443" s="245"/>
      <c r="F443" s="245"/>
      <c r="G443" s="158" t="s">
        <v>910</v>
      </c>
      <c r="H443" s="1094">
        <f>H401</f>
        <v>425.1405833869387</v>
      </c>
      <c r="I443" s="1078"/>
      <c r="J443" s="1078"/>
      <c r="K443" s="1078"/>
      <c r="L443" s="409" t="s">
        <v>740</v>
      </c>
      <c r="M443" s="409"/>
      <c r="N443" s="409"/>
      <c r="O443" s="409"/>
      <c r="P443" s="409"/>
      <c r="Q443" s="409"/>
      <c r="R443" s="276"/>
      <c r="S443" s="277"/>
      <c r="T443" s="277"/>
      <c r="U443" s="277"/>
      <c r="V443" s="277"/>
      <c r="W443" s="276"/>
      <c r="X443" s="270"/>
      <c r="Y443" s="270"/>
      <c r="Z443" s="270"/>
    </row>
    <row r="444" spans="1:26" ht="15" customHeight="1">
      <c r="A444" s="271"/>
      <c r="B444" s="272"/>
      <c r="C444" s="272"/>
      <c r="D444" s="1091" t="s">
        <v>539</v>
      </c>
      <c r="E444" s="245"/>
      <c r="F444" s="245"/>
      <c r="G444" s="158" t="s">
        <v>910</v>
      </c>
      <c r="H444" s="1094">
        <f>H402</f>
        <v>15.055600000000002</v>
      </c>
      <c r="I444" s="1078"/>
      <c r="J444" s="1078"/>
      <c r="K444" s="1078"/>
      <c r="L444" s="409" t="s">
        <v>740</v>
      </c>
      <c r="M444" s="409"/>
      <c r="N444" s="409"/>
      <c r="O444" s="409"/>
      <c r="P444" s="409"/>
      <c r="Q444" s="409"/>
      <c r="R444" s="276"/>
      <c r="S444" s="277"/>
      <c r="T444" s="277"/>
      <c r="U444" s="277"/>
      <c r="V444" s="277"/>
      <c r="W444" s="276"/>
      <c r="X444" s="270"/>
      <c r="Y444" s="270"/>
      <c r="Z444" s="270"/>
    </row>
    <row r="445" spans="1:26" ht="36" customHeight="1">
      <c r="A445" s="312" t="s">
        <v>1</v>
      </c>
      <c r="B445" s="1099"/>
      <c r="C445" s="1099"/>
      <c r="D445" s="1099"/>
      <c r="E445" s="1099"/>
      <c r="F445" s="1099"/>
      <c r="G445" s="1099"/>
      <c r="H445" s="1099"/>
      <c r="I445" s="1099"/>
      <c r="J445" s="1099"/>
      <c r="K445" s="1099"/>
      <c r="L445" s="1099"/>
      <c r="M445" s="1099"/>
      <c r="N445" s="1099"/>
      <c r="O445" s="1099"/>
      <c r="P445" s="1099"/>
      <c r="Q445" s="1099"/>
      <c r="R445" s="1099"/>
      <c r="S445" s="1099"/>
      <c r="T445" s="1099"/>
      <c r="U445" s="1099"/>
      <c r="V445" s="1099"/>
      <c r="W445" s="1099"/>
      <c r="X445" s="1099"/>
      <c r="Y445" s="1099"/>
      <c r="Z445" s="1099"/>
    </row>
    <row r="446" spans="1:26" ht="36" customHeight="1">
      <c r="A446" s="1078" t="s">
        <v>164</v>
      </c>
      <c r="B446" s="1078"/>
      <c r="C446" s="1078"/>
      <c r="D446" s="1078"/>
      <c r="E446" s="1078"/>
      <c r="F446" s="1078"/>
      <c r="G446" s="1078"/>
      <c r="H446" s="1078"/>
      <c r="I446" s="1078"/>
      <c r="J446" s="1078"/>
      <c r="K446" s="1078"/>
      <c r="L446" s="1078"/>
      <c r="M446" s="1078"/>
      <c r="N446" s="1078"/>
      <c r="O446" s="1078"/>
      <c r="P446" s="1078"/>
      <c r="Q446" s="1078"/>
      <c r="R446" s="1078"/>
      <c r="S446" s="1078"/>
      <c r="T446" s="1078"/>
      <c r="U446" s="1078"/>
      <c r="V446" s="1078"/>
      <c r="W446" s="1078"/>
      <c r="X446" s="1078"/>
      <c r="Y446" s="1078"/>
      <c r="Z446" s="1078"/>
    </row>
    <row r="447" spans="1:26" ht="15" customHeight="1">
      <c r="A447" s="271"/>
      <c r="B447" s="271"/>
      <c r="C447" s="271"/>
      <c r="D447" s="271"/>
      <c r="E447" s="271"/>
      <c r="F447" s="271"/>
      <c r="G447" s="271"/>
      <c r="H447" s="271"/>
      <c r="I447" s="271"/>
      <c r="J447" s="271"/>
      <c r="K447" s="271"/>
      <c r="L447" s="271"/>
      <c r="M447" s="271"/>
      <c r="N447" s="271"/>
      <c r="O447" s="271"/>
      <c r="P447" s="271"/>
      <c r="Q447" s="271"/>
      <c r="R447" s="271"/>
      <c r="S447" s="271"/>
      <c r="T447" s="271"/>
      <c r="U447" s="271"/>
      <c r="V447" s="271"/>
      <c r="W447" s="271"/>
      <c r="X447" s="271"/>
      <c r="Y447" s="271"/>
      <c r="Z447" s="271"/>
    </row>
    <row r="448" spans="1:26" ht="21.75" customHeight="1">
      <c r="A448" s="1160" t="s">
        <v>2</v>
      </c>
      <c r="B448" s="1160"/>
      <c r="C448" s="1160"/>
      <c r="D448" s="1160"/>
      <c r="E448" s="1160"/>
      <c r="F448" s="1160"/>
      <c r="G448" s="1160"/>
      <c r="H448" s="1160"/>
      <c r="I448" s="1160"/>
      <c r="J448" s="1160"/>
      <c r="K448" s="120" t="s">
        <v>372</v>
      </c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</row>
    <row r="449" spans="1:26" ht="15" customHeight="1">
      <c r="A449" s="1159"/>
      <c r="B449" s="1159"/>
      <c r="C449" s="1159"/>
      <c r="D449" s="1159"/>
      <c r="E449" s="1159"/>
      <c r="F449" s="1159"/>
      <c r="G449" s="1159"/>
      <c r="H449" s="1159"/>
      <c r="I449" s="1159"/>
      <c r="J449" s="1159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</row>
    <row r="450" spans="1:26" ht="31.5" customHeight="1">
      <c r="A450" s="290" t="s">
        <v>373</v>
      </c>
      <c r="B450" s="1161" t="s">
        <v>3</v>
      </c>
      <c r="C450" s="1161"/>
      <c r="D450" s="1161"/>
      <c r="E450" s="1161"/>
      <c r="F450" s="1161"/>
      <c r="G450" s="290" t="s">
        <v>910</v>
      </c>
      <c r="H450" s="1078" t="s">
        <v>165</v>
      </c>
      <c r="I450" s="1078"/>
      <c r="J450" s="1078"/>
      <c r="K450" s="1078"/>
      <c r="L450" s="1078"/>
      <c r="M450" s="1078"/>
      <c r="N450" s="1078"/>
      <c r="O450" s="1078"/>
      <c r="P450" s="1078"/>
      <c r="Q450" s="1078"/>
      <c r="R450" s="1078"/>
      <c r="S450" s="1078"/>
      <c r="T450" s="1078"/>
      <c r="U450" s="1078"/>
      <c r="V450" s="1078"/>
      <c r="W450" s="1078"/>
      <c r="X450" s="1078"/>
      <c r="Y450" s="1078"/>
      <c r="Z450" s="1078"/>
    </row>
    <row r="451" spans="1:26" ht="31.5" customHeight="1">
      <c r="A451" s="120"/>
      <c r="B451" s="1161" t="s">
        <v>4</v>
      </c>
      <c r="C451" s="1161"/>
      <c r="D451" s="1161"/>
      <c r="E451" s="1161"/>
      <c r="F451" s="1161"/>
      <c r="G451" s="290" t="s">
        <v>910</v>
      </c>
      <c r="H451" s="1078" t="s">
        <v>166</v>
      </c>
      <c r="I451" s="1078"/>
      <c r="J451" s="1078"/>
      <c r="K451" s="1078"/>
      <c r="L451" s="1078"/>
      <c r="M451" s="1078"/>
      <c r="N451" s="1078"/>
      <c r="O451" s="1078"/>
      <c r="P451" s="1078"/>
      <c r="Q451" s="1078"/>
      <c r="R451" s="1078"/>
      <c r="S451" s="1078"/>
      <c r="T451" s="1078"/>
      <c r="U451" s="1078"/>
      <c r="V451" s="1078"/>
      <c r="W451" s="1078"/>
      <c r="X451" s="1078"/>
      <c r="Y451" s="1078"/>
      <c r="Z451" s="1078"/>
    </row>
    <row r="452" spans="1:26" ht="33" customHeight="1">
      <c r="A452" s="1078" t="s">
        <v>167</v>
      </c>
      <c r="B452" s="1078"/>
      <c r="C452" s="1078"/>
      <c r="D452" s="1078"/>
      <c r="E452" s="1078"/>
      <c r="F452" s="1078"/>
      <c r="G452" s="1078"/>
      <c r="H452" s="1078"/>
      <c r="I452" s="1078"/>
      <c r="J452" s="1078"/>
      <c r="K452" s="1078"/>
      <c r="L452" s="1078"/>
      <c r="M452" s="1078"/>
      <c r="N452" s="1078"/>
      <c r="O452" s="1078"/>
      <c r="P452" s="1078"/>
      <c r="Q452" s="1078"/>
      <c r="R452" s="1078"/>
      <c r="S452" s="1078"/>
      <c r="T452" s="1078"/>
      <c r="U452" s="1078"/>
      <c r="V452" s="1078"/>
      <c r="W452" s="1078"/>
      <c r="X452" s="1078"/>
      <c r="Y452" s="1078"/>
      <c r="Z452" s="1078"/>
    </row>
    <row r="453" spans="1:26" ht="33" customHeight="1">
      <c r="A453" s="1118" t="s">
        <v>168</v>
      </c>
      <c r="B453" s="1118"/>
      <c r="C453" s="1118"/>
      <c r="D453" s="1118"/>
      <c r="E453" s="1118"/>
      <c r="F453" s="1118"/>
      <c r="G453" s="1118"/>
      <c r="H453" s="1118"/>
      <c r="I453" s="1118"/>
      <c r="J453" s="1118"/>
      <c r="K453" s="1118"/>
      <c r="L453" s="1118"/>
      <c r="M453" s="1118"/>
      <c r="N453" s="1118"/>
      <c r="O453" s="1118"/>
      <c r="P453" s="1118"/>
      <c r="Q453" s="1118"/>
      <c r="R453" s="1118"/>
      <c r="S453" s="1118"/>
      <c r="T453" s="1118"/>
      <c r="U453" s="1118"/>
      <c r="V453" s="1118"/>
      <c r="W453" s="1118"/>
      <c r="X453" s="1118"/>
      <c r="Y453" s="1118"/>
      <c r="Z453" s="1118"/>
    </row>
    <row r="454" spans="1:26" ht="12.75" customHeight="1">
      <c r="A454" s="1054" t="s">
        <v>414</v>
      </c>
      <c r="B454" s="1054"/>
      <c r="C454" s="1054"/>
      <c r="D454" s="1054"/>
      <c r="E454" s="1054" t="s">
        <v>415</v>
      </c>
      <c r="F454" s="1054"/>
      <c r="G454" s="1054"/>
      <c r="H454" s="1054"/>
      <c r="I454" s="1054"/>
      <c r="J454" s="1054"/>
      <c r="K454" s="1054"/>
      <c r="L454" s="1054"/>
      <c r="M454" s="1054"/>
      <c r="N454" s="1054"/>
      <c r="O454" s="1054"/>
      <c r="P454" s="1054"/>
      <c r="Q454" s="1054"/>
      <c r="R454" s="1054"/>
      <c r="S454" s="1054" t="s">
        <v>732</v>
      </c>
      <c r="T454" s="1054"/>
      <c r="U454" s="1054"/>
      <c r="V454" s="1054"/>
      <c r="W454" s="1054"/>
      <c r="X454" s="1054"/>
      <c r="Y454" s="1054"/>
      <c r="Z454" s="1054"/>
    </row>
    <row r="455" spans="1:26" ht="15" customHeight="1">
      <c r="A455" s="1054"/>
      <c r="B455" s="1054"/>
      <c r="C455" s="1054"/>
      <c r="D455" s="1054"/>
      <c r="E455" s="1054" t="s">
        <v>580</v>
      </c>
      <c r="F455" s="1054"/>
      <c r="G455" s="1054"/>
      <c r="H455" s="1054"/>
      <c r="I455" s="1054"/>
      <c r="J455" s="1054"/>
      <c r="K455" s="1054"/>
      <c r="L455" s="1054" t="s">
        <v>581</v>
      </c>
      <c r="M455" s="1054"/>
      <c r="N455" s="1054"/>
      <c r="O455" s="1054"/>
      <c r="P455" s="1054"/>
      <c r="Q455" s="1054"/>
      <c r="R455" s="1054"/>
      <c r="S455" s="1054"/>
      <c r="T455" s="1054"/>
      <c r="U455" s="1054"/>
      <c r="V455" s="1054"/>
      <c r="W455" s="1054"/>
      <c r="X455" s="1054"/>
      <c r="Y455" s="1054"/>
      <c r="Z455" s="1054"/>
    </row>
    <row r="456" spans="1:26" ht="24.75" customHeight="1">
      <c r="A456" s="1054"/>
      <c r="B456" s="1054"/>
      <c r="C456" s="1054"/>
      <c r="D456" s="1054"/>
      <c r="E456" s="1054"/>
      <c r="F456" s="1054"/>
      <c r="G456" s="1054"/>
      <c r="H456" s="1054"/>
      <c r="I456" s="1054"/>
      <c r="J456" s="1054"/>
      <c r="K456" s="1054"/>
      <c r="L456" s="1054"/>
      <c r="M456" s="1054"/>
      <c r="N456" s="1054"/>
      <c r="O456" s="1054"/>
      <c r="P456" s="1054"/>
      <c r="Q456" s="1054"/>
      <c r="R456" s="1054"/>
      <c r="S456" s="1054"/>
      <c r="T456" s="1054"/>
      <c r="U456" s="1054"/>
      <c r="V456" s="1054"/>
      <c r="W456" s="1054"/>
      <c r="X456" s="1054"/>
      <c r="Y456" s="1054"/>
      <c r="Z456" s="1054"/>
    </row>
    <row r="457" spans="1:26" ht="15" customHeight="1">
      <c r="A457" s="1068" t="s">
        <v>709</v>
      </c>
      <c r="B457" s="1068"/>
      <c r="C457" s="1068"/>
      <c r="D457" s="1068"/>
      <c r="E457" s="1068">
        <f>'Таблица 2'!H31</f>
        <v>30473.747</v>
      </c>
      <c r="F457" s="1068"/>
      <c r="G457" s="1068"/>
      <c r="H457" s="1068"/>
      <c r="I457" s="1068"/>
      <c r="J457" s="1068"/>
      <c r="K457" s="1068"/>
      <c r="L457" s="1111">
        <f>E457*S457</f>
        <v>30473.747</v>
      </c>
      <c r="M457" s="1111"/>
      <c r="N457" s="1111"/>
      <c r="O457" s="1111"/>
      <c r="P457" s="1111"/>
      <c r="Q457" s="1111"/>
      <c r="R457" s="1111"/>
      <c r="S457" s="1113">
        <f>S460</f>
        <v>1</v>
      </c>
      <c r="T457" s="1054"/>
      <c r="U457" s="1054"/>
      <c r="V457" s="1054"/>
      <c r="W457" s="1054"/>
      <c r="X457" s="1054"/>
      <c r="Y457" s="1054"/>
      <c r="Z457" s="1054"/>
    </row>
    <row r="458" spans="1:26" ht="15" customHeight="1">
      <c r="A458" s="1068" t="s">
        <v>416</v>
      </c>
      <c r="B458" s="1068"/>
      <c r="C458" s="1068"/>
      <c r="D458" s="1068"/>
      <c r="E458" s="1068">
        <f>'Таблица 2'!I31</f>
        <v>135611.581</v>
      </c>
      <c r="F458" s="1068"/>
      <c r="G458" s="1068"/>
      <c r="H458" s="1068"/>
      <c r="I458" s="1068"/>
      <c r="J458" s="1068"/>
      <c r="K458" s="1068"/>
      <c r="L458" s="1111">
        <f>E458*S458</f>
        <v>135611.581</v>
      </c>
      <c r="M458" s="1111"/>
      <c r="N458" s="1111"/>
      <c r="O458" s="1111"/>
      <c r="P458" s="1111"/>
      <c r="Q458" s="1111"/>
      <c r="R458" s="1111"/>
      <c r="S458" s="1113">
        <f>S460</f>
        <v>1</v>
      </c>
      <c r="T458" s="1054"/>
      <c r="U458" s="1054"/>
      <c r="V458" s="1054"/>
      <c r="W458" s="1054"/>
      <c r="X458" s="1054"/>
      <c r="Y458" s="1054"/>
      <c r="Z458" s="1054"/>
    </row>
    <row r="459" spans="1:26" ht="15" customHeight="1">
      <c r="A459" s="1068" t="s">
        <v>539</v>
      </c>
      <c r="B459" s="1068"/>
      <c r="C459" s="1068"/>
      <c r="D459" s="1068"/>
      <c r="E459" s="1068">
        <f>'Таблица 2'!J31</f>
        <v>55341.3425</v>
      </c>
      <c r="F459" s="1068"/>
      <c r="G459" s="1068"/>
      <c r="H459" s="1068"/>
      <c r="I459" s="1068"/>
      <c r="J459" s="1068"/>
      <c r="K459" s="1068"/>
      <c r="L459" s="1111">
        <f>E459*S459</f>
        <v>55341.3425</v>
      </c>
      <c r="M459" s="1111"/>
      <c r="N459" s="1111"/>
      <c r="O459" s="1111"/>
      <c r="P459" s="1111"/>
      <c r="Q459" s="1111"/>
      <c r="R459" s="1111"/>
      <c r="S459" s="1113">
        <f>S460</f>
        <v>1</v>
      </c>
      <c r="T459" s="1054"/>
      <c r="U459" s="1054"/>
      <c r="V459" s="1054"/>
      <c r="W459" s="1054"/>
      <c r="X459" s="1054"/>
      <c r="Y459" s="1054"/>
      <c r="Z459" s="1054"/>
    </row>
    <row r="460" spans="1:26" ht="15" customHeight="1">
      <c r="A460" s="1120" t="s">
        <v>538</v>
      </c>
      <c r="B460" s="1120"/>
      <c r="C460" s="1120"/>
      <c r="D460" s="1120"/>
      <c r="E460" s="1120">
        <f>'Таблица 2'!E31</f>
        <v>141280.579</v>
      </c>
      <c r="F460" s="1120"/>
      <c r="G460" s="1120"/>
      <c r="H460" s="1120"/>
      <c r="I460" s="1120"/>
      <c r="J460" s="1120"/>
      <c r="K460" s="1120"/>
      <c r="L460" s="1115">
        <v>141280.579</v>
      </c>
      <c r="M460" s="1116"/>
      <c r="N460" s="1117"/>
      <c r="O460" s="1117"/>
      <c r="P460" s="1117"/>
      <c r="Q460" s="1117"/>
      <c r="R460" s="1117"/>
      <c r="S460" s="1109">
        <f>L460*L460/E460/E460</f>
        <v>1</v>
      </c>
      <c r="T460" s="1123"/>
      <c r="U460" s="1123"/>
      <c r="V460" s="1123"/>
      <c r="W460" s="1123"/>
      <c r="X460" s="1123"/>
      <c r="Y460" s="1123"/>
      <c r="Z460" s="1123"/>
    </row>
    <row r="461" spans="1:26" ht="15" customHeight="1">
      <c r="A461" s="149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  <c r="T461" s="149"/>
      <c r="U461" s="171"/>
      <c r="V461" s="171"/>
      <c r="W461" s="171"/>
      <c r="X461" s="171"/>
      <c r="Y461" s="171"/>
      <c r="Z461" s="171"/>
    </row>
    <row r="462" spans="1:26" ht="15" customHeight="1">
      <c r="A462" s="1112" t="s">
        <v>579</v>
      </c>
      <c r="B462" s="1112"/>
      <c r="C462" s="1112"/>
      <c r="D462" s="1112"/>
      <c r="E462" s="1112"/>
      <c r="F462" s="1112"/>
      <c r="G462" s="1112"/>
      <c r="H462" s="1112"/>
      <c r="I462" s="1112"/>
      <c r="J462" s="1112"/>
      <c r="K462" s="1112"/>
      <c r="L462" s="1112"/>
      <c r="M462" s="1112"/>
      <c r="N462" s="1112"/>
      <c r="O462" s="1112"/>
      <c r="P462" s="1112"/>
      <c r="Q462" s="1112"/>
      <c r="R462" s="1112"/>
      <c r="S462" s="1112"/>
      <c r="T462" s="1112"/>
      <c r="U462" s="1112"/>
      <c r="V462" s="1112"/>
      <c r="W462" s="1112"/>
      <c r="X462" s="1112"/>
      <c r="Y462" s="1112"/>
      <c r="Z462" s="1112"/>
    </row>
    <row r="463" spans="1:26" ht="15" customHeight="1">
      <c r="A463" s="1092" t="s">
        <v>733</v>
      </c>
      <c r="B463" s="1092"/>
      <c r="C463" s="1092"/>
      <c r="D463" s="1092"/>
      <c r="E463" s="1092"/>
      <c r="F463" s="1092"/>
      <c r="G463" s="159" t="s">
        <v>910</v>
      </c>
      <c r="H463" s="1093">
        <f>H406*S460</f>
        <v>189.35077537856017</v>
      </c>
      <c r="I463" s="1093"/>
      <c r="J463" s="1093"/>
      <c r="K463" s="1093"/>
      <c r="L463" s="409" t="s">
        <v>745</v>
      </c>
      <c r="M463" s="409"/>
      <c r="N463" s="409"/>
      <c r="O463" s="409"/>
      <c r="P463" s="409"/>
      <c r="Q463" s="409"/>
      <c r="R463" s="409"/>
      <c r="S463" s="159"/>
      <c r="T463" s="159"/>
      <c r="U463" s="159"/>
      <c r="V463" s="159"/>
      <c r="W463" s="159"/>
      <c r="X463" s="270"/>
      <c r="Y463" s="270"/>
      <c r="Z463" s="270"/>
    </row>
    <row r="464" spans="1:26" ht="15" customHeight="1">
      <c r="A464" s="409" t="s">
        <v>984</v>
      </c>
      <c r="B464" s="409"/>
      <c r="C464" s="409"/>
      <c r="D464" s="409"/>
      <c r="E464" s="409"/>
      <c r="F464" s="409"/>
      <c r="G464" s="409"/>
      <c r="H464" s="409"/>
      <c r="I464" s="409"/>
      <c r="J464" s="409"/>
      <c r="K464" s="409"/>
      <c r="L464" s="409"/>
      <c r="M464" s="409"/>
      <c r="N464" s="409"/>
      <c r="O464" s="409"/>
      <c r="P464" s="409"/>
      <c r="Q464" s="409"/>
      <c r="R464" s="409"/>
      <c r="S464" s="409"/>
      <c r="T464" s="409"/>
      <c r="U464" s="409"/>
      <c r="V464" s="409"/>
      <c r="W464" s="409"/>
      <c r="X464" s="409"/>
      <c r="Y464" s="409"/>
      <c r="Z464" s="409"/>
    </row>
    <row r="465" spans="1:26" ht="15" customHeight="1">
      <c r="A465" s="271"/>
      <c r="B465" s="272"/>
      <c r="C465" s="272"/>
      <c r="D465" s="1091" t="s">
        <v>741</v>
      </c>
      <c r="E465" s="245"/>
      <c r="F465" s="245"/>
      <c r="G465" s="158" t="s">
        <v>910</v>
      </c>
      <c r="H465" s="409">
        <f>H408*S457</f>
        <v>91.88791811567012</v>
      </c>
      <c r="I465" s="1078"/>
      <c r="J465" s="1078"/>
      <c r="K465" s="1078"/>
      <c r="L465" s="409" t="s">
        <v>740</v>
      </c>
      <c r="M465" s="409"/>
      <c r="N465" s="409"/>
      <c r="O465" s="409"/>
      <c r="P465" s="409"/>
      <c r="Q465" s="409"/>
      <c r="R465" s="276"/>
      <c r="S465" s="277"/>
      <c r="T465" s="277"/>
      <c r="U465" s="277"/>
      <c r="V465" s="277"/>
      <c r="W465" s="276"/>
      <c r="X465" s="270"/>
      <c r="Y465" s="270"/>
      <c r="Z465" s="270"/>
    </row>
    <row r="466" spans="1:26" ht="15" customHeight="1">
      <c r="A466" s="271"/>
      <c r="B466" s="272"/>
      <c r="C466" s="272"/>
      <c r="D466" s="1091" t="s">
        <v>744</v>
      </c>
      <c r="E466" s="245"/>
      <c r="F466" s="245"/>
      <c r="G466" s="158" t="s">
        <v>910</v>
      </c>
      <c r="H466" s="1098">
        <f>H409*S458</f>
        <v>95.96971281161407</v>
      </c>
      <c r="I466" s="1114"/>
      <c r="J466" s="1114"/>
      <c r="K466" s="1114"/>
      <c r="L466" s="409" t="s">
        <v>740</v>
      </c>
      <c r="M466" s="409"/>
      <c r="N466" s="409"/>
      <c r="O466" s="409"/>
      <c r="P466" s="409"/>
      <c r="Q466" s="409"/>
      <c r="R466" s="276"/>
      <c r="S466" s="277"/>
      <c r="T466" s="277"/>
      <c r="U466" s="277"/>
      <c r="V466" s="277"/>
      <c r="W466" s="276"/>
      <c r="X466" s="270"/>
      <c r="Y466" s="270"/>
      <c r="Z466" s="270"/>
    </row>
    <row r="467" spans="1:26" ht="15" customHeight="1">
      <c r="A467" s="271"/>
      <c r="B467" s="272"/>
      <c r="C467" s="272"/>
      <c r="D467" s="1091" t="s">
        <v>539</v>
      </c>
      <c r="E467" s="245"/>
      <c r="F467" s="245"/>
      <c r="G467" s="158" t="s">
        <v>910</v>
      </c>
      <c r="H467" s="1098">
        <f>H410*S459</f>
        <v>1.493144451275977</v>
      </c>
      <c r="I467" s="1114"/>
      <c r="J467" s="1114"/>
      <c r="K467" s="1114"/>
      <c r="L467" s="409" t="s">
        <v>740</v>
      </c>
      <c r="M467" s="409"/>
      <c r="N467" s="409"/>
      <c r="O467" s="409"/>
      <c r="P467" s="409"/>
      <c r="Q467" s="409"/>
      <c r="R467" s="276"/>
      <c r="S467" s="277"/>
      <c r="T467" s="277"/>
      <c r="U467" s="277"/>
      <c r="V467" s="277"/>
      <c r="W467" s="276"/>
      <c r="X467" s="270"/>
      <c r="Y467" s="270"/>
      <c r="Z467" s="270"/>
    </row>
    <row r="468" spans="1:26" ht="54" customHeight="1">
      <c r="A468" s="312" t="s">
        <v>5</v>
      </c>
      <c r="B468" s="1099"/>
      <c r="C468" s="1099"/>
      <c r="D468" s="1099"/>
      <c r="E468" s="1099"/>
      <c r="F468" s="1099"/>
      <c r="G468" s="1099"/>
      <c r="H468" s="1099"/>
      <c r="I468" s="1099"/>
      <c r="J468" s="1099"/>
      <c r="K468" s="1099"/>
      <c r="L468" s="1099"/>
      <c r="M468" s="1099"/>
      <c r="N468" s="1099"/>
      <c r="O468" s="1099"/>
      <c r="P468" s="1099"/>
      <c r="Q468" s="1099"/>
      <c r="R468" s="1099"/>
      <c r="S468" s="1099"/>
      <c r="T468" s="1099"/>
      <c r="U468" s="1099"/>
      <c r="V468" s="1099"/>
      <c r="W468" s="1099"/>
      <c r="X468" s="1099"/>
      <c r="Y468" s="1099"/>
      <c r="Z468" s="1099"/>
    </row>
    <row r="469" spans="1:26" ht="48.75" customHeight="1">
      <c r="A469" s="1078" t="s">
        <v>169</v>
      </c>
      <c r="B469" s="1078"/>
      <c r="C469" s="1078"/>
      <c r="D469" s="1078"/>
      <c r="E469" s="1078"/>
      <c r="F469" s="1078"/>
      <c r="G469" s="1078"/>
      <c r="H469" s="1078"/>
      <c r="I469" s="1078"/>
      <c r="J469" s="1078"/>
      <c r="K469" s="1078"/>
      <c r="L469" s="1078"/>
      <c r="M469" s="1078"/>
      <c r="N469" s="1078"/>
      <c r="O469" s="1078"/>
      <c r="P469" s="1078"/>
      <c r="Q469" s="1078"/>
      <c r="R469" s="1078"/>
      <c r="S469" s="1078"/>
      <c r="T469" s="1078"/>
      <c r="U469" s="1078"/>
      <c r="V469" s="1078"/>
      <c r="W469" s="1078"/>
      <c r="X469" s="1078"/>
      <c r="Y469" s="1078"/>
      <c r="Z469" s="1078"/>
    </row>
    <row r="470" spans="1:26" ht="15" customHeight="1">
      <c r="A470" s="286"/>
      <c r="B470" s="286"/>
      <c r="C470" s="286"/>
      <c r="D470" s="286"/>
      <c r="E470" s="286"/>
      <c r="F470" s="286"/>
      <c r="G470" s="286"/>
      <c r="H470" s="286"/>
      <c r="I470" s="286"/>
      <c r="J470" s="286"/>
      <c r="K470" s="286"/>
      <c r="L470" s="286"/>
      <c r="M470" s="286"/>
      <c r="N470" s="286"/>
      <c r="O470" s="286"/>
      <c r="P470" s="286"/>
      <c r="Q470" s="286"/>
      <c r="R470" s="286"/>
      <c r="S470" s="286"/>
      <c r="T470" s="286"/>
      <c r="U470" s="286"/>
      <c r="V470" s="286"/>
      <c r="W470" s="286"/>
      <c r="X470" s="286"/>
      <c r="Y470" s="286"/>
      <c r="Z470" s="286"/>
    </row>
    <row r="471" spans="1:26" ht="30.75" customHeight="1">
      <c r="A471" s="120"/>
      <c r="B471" s="120"/>
      <c r="C471" s="291"/>
      <c r="D471" s="291"/>
      <c r="E471" s="288"/>
      <c r="F471" s="288"/>
      <c r="G471" s="288"/>
      <c r="H471" s="312" t="s">
        <v>6</v>
      </c>
      <c r="I471" s="1099"/>
      <c r="J471" s="1099"/>
      <c r="K471" s="1099"/>
      <c r="L471" s="1099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</row>
    <row r="472" spans="1:26" ht="15" customHeight="1">
      <c r="A472" s="120"/>
      <c r="B472" s="271"/>
      <c r="C472" s="125"/>
      <c r="D472" s="125"/>
      <c r="E472" s="125"/>
      <c r="F472" s="125"/>
      <c r="G472" s="125"/>
      <c r="H472" s="125"/>
      <c r="I472" s="125"/>
      <c r="J472" s="125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</row>
    <row r="473" spans="1:26" ht="72" customHeight="1">
      <c r="A473" s="292" t="s">
        <v>373</v>
      </c>
      <c r="B473" s="1110" t="s">
        <v>7</v>
      </c>
      <c r="C473" s="1110"/>
      <c r="D473" s="1110"/>
      <c r="E473" s="1110"/>
      <c r="F473" s="293" t="s">
        <v>910</v>
      </c>
      <c r="G473" s="1078" t="s">
        <v>170</v>
      </c>
      <c r="H473" s="1078"/>
      <c r="I473" s="1078"/>
      <c r="J473" s="1078"/>
      <c r="K473" s="1078"/>
      <c r="L473" s="1078"/>
      <c r="M473" s="1078"/>
      <c r="N473" s="1078"/>
      <c r="O473" s="1078"/>
      <c r="P473" s="1078"/>
      <c r="Q473" s="1078"/>
      <c r="R473" s="1078"/>
      <c r="S473" s="1078"/>
      <c r="T473" s="1078"/>
      <c r="U473" s="1078"/>
      <c r="V473" s="1078"/>
      <c r="W473" s="1078"/>
      <c r="X473" s="1078"/>
      <c r="Y473" s="1078"/>
      <c r="Z473" s="1078"/>
    </row>
    <row r="474" spans="1:26" ht="48" customHeight="1">
      <c r="A474" s="409" t="s">
        <v>582</v>
      </c>
      <c r="B474" s="409"/>
      <c r="C474" s="409"/>
      <c r="D474" s="409"/>
      <c r="E474" s="409"/>
      <c r="F474" s="409"/>
      <c r="G474" s="409"/>
      <c r="H474" s="409"/>
      <c r="I474" s="409"/>
      <c r="J474" s="409"/>
      <c r="K474" s="409"/>
      <c r="L474" s="409"/>
      <c r="M474" s="409"/>
      <c r="N474" s="409"/>
      <c r="O474" s="409"/>
      <c r="P474" s="409"/>
      <c r="Q474" s="409"/>
      <c r="R474" s="409"/>
      <c r="S474" s="409"/>
      <c r="T474" s="409"/>
      <c r="U474" s="409"/>
      <c r="V474" s="409"/>
      <c r="W474" s="409"/>
      <c r="X474" s="409"/>
      <c r="Y474" s="409"/>
      <c r="Z474" s="409"/>
    </row>
    <row r="475" spans="1:26" ht="15" customHeight="1">
      <c r="A475" s="1092" t="s">
        <v>733</v>
      </c>
      <c r="B475" s="1092"/>
      <c r="C475" s="1092"/>
      <c r="D475" s="1092"/>
      <c r="E475" s="1092"/>
      <c r="F475" s="1092"/>
      <c r="G475" s="159" t="s">
        <v>910</v>
      </c>
      <c r="H475" s="1093">
        <f>L460*U427/100</f>
        <v>780.6605596220285</v>
      </c>
      <c r="I475" s="1093"/>
      <c r="J475" s="1093"/>
      <c r="K475" s="1093"/>
      <c r="L475" s="409" t="s">
        <v>745</v>
      </c>
      <c r="M475" s="409"/>
      <c r="N475" s="409"/>
      <c r="O475" s="409"/>
      <c r="P475" s="409"/>
      <c r="Q475" s="409"/>
      <c r="R475" s="409"/>
      <c r="S475" s="159"/>
      <c r="T475" s="159"/>
      <c r="U475" s="159"/>
      <c r="V475" s="159"/>
      <c r="W475" s="159"/>
      <c r="X475" s="270"/>
      <c r="Y475" s="270"/>
      <c r="Z475" s="270"/>
    </row>
    <row r="476" spans="1:26" ht="15" customHeight="1">
      <c r="A476" s="409" t="s">
        <v>984</v>
      </c>
      <c r="B476" s="409"/>
      <c r="C476" s="409"/>
      <c r="D476" s="409"/>
      <c r="E476" s="409"/>
      <c r="F476" s="409"/>
      <c r="G476" s="409"/>
      <c r="H476" s="409"/>
      <c r="I476" s="409"/>
      <c r="J476" s="409"/>
      <c r="K476" s="409"/>
      <c r="L476" s="409"/>
      <c r="M476" s="409"/>
      <c r="N476" s="409"/>
      <c r="O476" s="409"/>
      <c r="P476" s="409"/>
      <c r="Q476" s="409"/>
      <c r="R476" s="409"/>
      <c r="S476" s="409"/>
      <c r="T476" s="409"/>
      <c r="U476" s="409"/>
      <c r="V476" s="409"/>
      <c r="W476" s="409"/>
      <c r="X476" s="409"/>
      <c r="Y476" s="409"/>
      <c r="Z476" s="409"/>
    </row>
    <row r="477" spans="1:26" ht="15" customHeight="1">
      <c r="A477" s="271"/>
      <c r="B477" s="272"/>
      <c r="C477" s="272"/>
      <c r="D477" s="1091" t="s">
        <v>741</v>
      </c>
      <c r="E477" s="245"/>
      <c r="F477" s="245"/>
      <c r="G477" s="158" t="s">
        <v>910</v>
      </c>
      <c r="H477" s="409">
        <f>H475*L457/(L457+L458+L459)</f>
        <v>107.43806214979017</v>
      </c>
      <c r="I477" s="1078"/>
      <c r="J477" s="1078"/>
      <c r="K477" s="1078"/>
      <c r="L477" s="409" t="s">
        <v>740</v>
      </c>
      <c r="M477" s="409"/>
      <c r="N477" s="409"/>
      <c r="O477" s="409"/>
      <c r="P477" s="409"/>
      <c r="Q477" s="409"/>
      <c r="R477" s="276"/>
      <c r="S477" s="277"/>
      <c r="T477" s="277"/>
      <c r="U477" s="277"/>
      <c r="V477" s="277"/>
      <c r="W477" s="276"/>
      <c r="X477" s="270"/>
      <c r="Y477" s="270"/>
      <c r="Z477" s="270"/>
    </row>
    <row r="478" spans="1:26" ht="15" customHeight="1">
      <c r="A478" s="271"/>
      <c r="B478" s="272"/>
      <c r="C478" s="272"/>
      <c r="D478" s="1091" t="s">
        <v>744</v>
      </c>
      <c r="E478" s="245"/>
      <c r="F478" s="245"/>
      <c r="G478" s="158" t="s">
        <v>910</v>
      </c>
      <c r="H478" s="409">
        <f>H475*L458/(L457+L458+L459)</f>
        <v>478.11138773677243</v>
      </c>
      <c r="I478" s="1078"/>
      <c r="J478" s="1078"/>
      <c r="K478" s="1078"/>
      <c r="L478" s="409" t="s">
        <v>740</v>
      </c>
      <c r="M478" s="409"/>
      <c r="N478" s="409"/>
      <c r="O478" s="409"/>
      <c r="P478" s="409"/>
      <c r="Q478" s="409"/>
      <c r="R478" s="276"/>
      <c r="S478" s="277"/>
      <c r="T478" s="277"/>
      <c r="U478" s="277"/>
      <c r="V478" s="277"/>
      <c r="W478" s="276"/>
      <c r="X478" s="270"/>
      <c r="Y478" s="270"/>
      <c r="Z478" s="270"/>
    </row>
    <row r="479" spans="1:26" ht="15" customHeight="1">
      <c r="A479" s="271"/>
      <c r="B479" s="272"/>
      <c r="C479" s="272"/>
      <c r="D479" s="1091" t="s">
        <v>539</v>
      </c>
      <c r="E479" s="245"/>
      <c r="F479" s="245"/>
      <c r="G479" s="158" t="s">
        <v>910</v>
      </c>
      <c r="H479" s="1098">
        <f>H475-H477-H478</f>
        <v>195.11110973546585</v>
      </c>
      <c r="I479" s="1078"/>
      <c r="J479" s="1078"/>
      <c r="K479" s="1078"/>
      <c r="L479" s="409" t="s">
        <v>740</v>
      </c>
      <c r="M479" s="409"/>
      <c r="N479" s="409"/>
      <c r="O479" s="409"/>
      <c r="P479" s="409"/>
      <c r="Q479" s="409"/>
      <c r="R479" s="276"/>
      <c r="S479" s="277"/>
      <c r="T479" s="277"/>
      <c r="U479" s="277"/>
      <c r="V479" s="277"/>
      <c r="W479" s="276"/>
      <c r="X479" s="270"/>
      <c r="Y479" s="270"/>
      <c r="Z479" s="270"/>
    </row>
    <row r="480" spans="1:26" ht="18" customHeight="1">
      <c r="A480" s="312" t="s">
        <v>8</v>
      </c>
      <c r="B480" s="1099"/>
      <c r="C480" s="1099"/>
      <c r="D480" s="1099"/>
      <c r="E480" s="1099"/>
      <c r="F480" s="1099"/>
      <c r="G480" s="1099"/>
      <c r="H480" s="1099"/>
      <c r="I480" s="1099"/>
      <c r="J480" s="1099"/>
      <c r="K480" s="1099"/>
      <c r="L480" s="1099"/>
      <c r="M480" s="1099"/>
      <c r="N480" s="1099"/>
      <c r="O480" s="1099"/>
      <c r="P480" s="1099"/>
      <c r="Q480" s="1099"/>
      <c r="R480" s="1099"/>
      <c r="S480" s="1099"/>
      <c r="T480" s="1099"/>
      <c r="U480" s="1099"/>
      <c r="V480" s="1099"/>
      <c r="W480" s="1099"/>
      <c r="X480" s="1099"/>
      <c r="Y480" s="1099"/>
      <c r="Z480" s="1099"/>
    </row>
    <row r="481" spans="1:26" ht="36" customHeight="1">
      <c r="A481" s="1078" t="s">
        <v>9</v>
      </c>
      <c r="B481" s="1078"/>
      <c r="C481" s="1078"/>
      <c r="D481" s="1078"/>
      <c r="E481" s="1078"/>
      <c r="F481" s="1078"/>
      <c r="G481" s="1078"/>
      <c r="H481" s="1078"/>
      <c r="I481" s="1078"/>
      <c r="J481" s="1078"/>
      <c r="K481" s="1078"/>
      <c r="L481" s="1078"/>
      <c r="M481" s="1078"/>
      <c r="N481" s="1078"/>
      <c r="O481" s="1078"/>
      <c r="P481" s="1078"/>
      <c r="Q481" s="1078"/>
      <c r="R481" s="1078"/>
      <c r="S481" s="1078"/>
      <c r="T481" s="1078"/>
      <c r="U481" s="1078"/>
      <c r="V481" s="1078"/>
      <c r="W481" s="1078"/>
      <c r="X481" s="1078"/>
      <c r="Y481" s="1078"/>
      <c r="Z481" s="1078"/>
    </row>
    <row r="482" spans="1:26" ht="18" customHeight="1">
      <c r="A482" s="312" t="s">
        <v>10</v>
      </c>
      <c r="B482" s="1099"/>
      <c r="C482" s="1099"/>
      <c r="D482" s="1099"/>
      <c r="E482" s="1099"/>
      <c r="F482" s="1099"/>
      <c r="G482" s="1099"/>
      <c r="H482" s="1099"/>
      <c r="I482" s="1099"/>
      <c r="J482" s="1099"/>
      <c r="K482" s="1099"/>
      <c r="L482" s="1099"/>
      <c r="M482" s="1099"/>
      <c r="N482" s="1099"/>
      <c r="O482" s="1099"/>
      <c r="P482" s="1099"/>
      <c r="Q482" s="1099"/>
      <c r="R482" s="1099"/>
      <c r="S482" s="1099"/>
      <c r="T482" s="1099"/>
      <c r="U482" s="1099"/>
      <c r="V482" s="1099"/>
      <c r="W482" s="1099"/>
      <c r="X482" s="1099"/>
      <c r="Y482" s="1099"/>
      <c r="Z482" s="1099"/>
    </row>
    <row r="483" spans="1:26" ht="36" customHeight="1">
      <c r="A483" s="222" t="s">
        <v>373</v>
      </c>
      <c r="B483" s="1091" t="s">
        <v>11</v>
      </c>
      <c r="C483" s="1091"/>
      <c r="D483" s="1091"/>
      <c r="E483" s="222" t="s">
        <v>910</v>
      </c>
      <c r="F483" s="1078" t="s">
        <v>171</v>
      </c>
      <c r="G483" s="1078"/>
      <c r="H483" s="1078"/>
      <c r="I483" s="1078"/>
      <c r="J483" s="1078"/>
      <c r="K483" s="1078"/>
      <c r="L483" s="1078"/>
      <c r="M483" s="1078"/>
      <c r="N483" s="1078"/>
      <c r="O483" s="1078"/>
      <c r="P483" s="1078"/>
      <c r="Q483" s="1078"/>
      <c r="R483" s="1078"/>
      <c r="S483" s="1078"/>
      <c r="T483" s="1078"/>
      <c r="U483" s="1078"/>
      <c r="V483" s="1078"/>
      <c r="W483" s="1078"/>
      <c r="X483" s="1078"/>
      <c r="Y483" s="1078"/>
      <c r="Z483" s="1078"/>
    </row>
    <row r="484" spans="1:26" ht="36" customHeight="1">
      <c r="A484" s="222"/>
      <c r="B484" s="1091" t="s">
        <v>12</v>
      </c>
      <c r="C484" s="1091"/>
      <c r="D484" s="1091"/>
      <c r="E484" s="222" t="s">
        <v>910</v>
      </c>
      <c r="F484" s="1078" t="s">
        <v>172</v>
      </c>
      <c r="G484" s="1079"/>
      <c r="H484" s="1079"/>
      <c r="I484" s="1079"/>
      <c r="J484" s="1079"/>
      <c r="K484" s="1079"/>
      <c r="L484" s="1079"/>
      <c r="M484" s="1079"/>
      <c r="N484" s="1079"/>
      <c r="O484" s="1079"/>
      <c r="P484" s="1079"/>
      <c r="Q484" s="1079"/>
      <c r="R484" s="1079"/>
      <c r="S484" s="1079"/>
      <c r="T484" s="1079"/>
      <c r="U484" s="1079"/>
      <c r="V484" s="1079"/>
      <c r="W484" s="1079"/>
      <c r="X484" s="1079"/>
      <c r="Y484" s="1079"/>
      <c r="Z484" s="1079"/>
    </row>
    <row r="485" spans="1:26" ht="54" customHeight="1">
      <c r="A485" s="222"/>
      <c r="B485" s="1091" t="s">
        <v>13</v>
      </c>
      <c r="C485" s="1091"/>
      <c r="D485" s="1091"/>
      <c r="E485" s="222" t="s">
        <v>910</v>
      </c>
      <c r="F485" s="1078" t="s">
        <v>173</v>
      </c>
      <c r="G485" s="1078"/>
      <c r="H485" s="1078"/>
      <c r="I485" s="1078"/>
      <c r="J485" s="1078"/>
      <c r="K485" s="1078"/>
      <c r="L485" s="1078"/>
      <c r="M485" s="1078"/>
      <c r="N485" s="1078"/>
      <c r="O485" s="1078"/>
      <c r="P485" s="1078"/>
      <c r="Q485" s="1078"/>
      <c r="R485" s="1078"/>
      <c r="S485" s="1078"/>
      <c r="T485" s="1078"/>
      <c r="U485" s="1078"/>
      <c r="V485" s="1078"/>
      <c r="W485" s="1078"/>
      <c r="X485" s="1078"/>
      <c r="Y485" s="1078"/>
      <c r="Z485" s="1078"/>
    </row>
    <row r="486" spans="1:26" ht="36" customHeight="1">
      <c r="A486" s="409" t="s">
        <v>583</v>
      </c>
      <c r="B486" s="409"/>
      <c r="C486" s="409"/>
      <c r="D486" s="409"/>
      <c r="E486" s="409"/>
      <c r="F486" s="409"/>
      <c r="G486" s="409"/>
      <c r="H486" s="409"/>
      <c r="I486" s="409"/>
      <c r="J486" s="409"/>
      <c r="K486" s="409"/>
      <c r="L486" s="409"/>
      <c r="M486" s="409"/>
      <c r="N486" s="409"/>
      <c r="O486" s="409"/>
      <c r="P486" s="409"/>
      <c r="Q486" s="409"/>
      <c r="R486" s="409"/>
      <c r="S486" s="409"/>
      <c r="T486" s="409"/>
      <c r="U486" s="409"/>
      <c r="V486" s="409"/>
      <c r="W486" s="409"/>
      <c r="X486" s="409"/>
      <c r="Y486" s="409"/>
      <c r="Z486" s="409"/>
    </row>
    <row r="487" spans="1:26" ht="15" customHeight="1">
      <c r="A487" s="1092" t="s">
        <v>733</v>
      </c>
      <c r="B487" s="1092"/>
      <c r="C487" s="1092"/>
      <c r="D487" s="1092"/>
      <c r="E487" s="1092"/>
      <c r="F487" s="1092"/>
      <c r="G487" s="159" t="s">
        <v>910</v>
      </c>
      <c r="H487" s="1093">
        <f>H440+H463+H475</f>
        <v>1647.993433732729</v>
      </c>
      <c r="I487" s="1093"/>
      <c r="J487" s="1093"/>
      <c r="K487" s="1093"/>
      <c r="L487" s="409" t="s">
        <v>745</v>
      </c>
      <c r="M487" s="409"/>
      <c r="N487" s="409"/>
      <c r="O487" s="409"/>
      <c r="P487" s="409"/>
      <c r="Q487" s="409"/>
      <c r="R487" s="409"/>
      <c r="S487" s="159"/>
      <c r="T487" s="159"/>
      <c r="U487" s="159"/>
      <c r="V487" s="159"/>
      <c r="W487" s="159"/>
      <c r="X487" s="270"/>
      <c r="Y487" s="270"/>
      <c r="Z487" s="270"/>
    </row>
    <row r="488" spans="1:26" ht="15" customHeight="1">
      <c r="A488" s="409" t="s">
        <v>984</v>
      </c>
      <c r="B488" s="409"/>
      <c r="C488" s="409"/>
      <c r="D488" s="409"/>
      <c r="E488" s="409"/>
      <c r="F488" s="409"/>
      <c r="G488" s="409"/>
      <c r="H488" s="409"/>
      <c r="I488" s="409"/>
      <c r="J488" s="409"/>
      <c r="K488" s="409"/>
      <c r="L488" s="409"/>
      <c r="M488" s="409"/>
      <c r="N488" s="409"/>
      <c r="O488" s="409"/>
      <c r="P488" s="409"/>
      <c r="Q488" s="409"/>
      <c r="R488" s="409"/>
      <c r="S488" s="409"/>
      <c r="T488" s="409"/>
      <c r="U488" s="409"/>
      <c r="V488" s="409"/>
      <c r="W488" s="409"/>
      <c r="X488" s="409"/>
      <c r="Y488" s="409"/>
      <c r="Z488" s="409"/>
    </row>
    <row r="489" spans="1:26" ht="15" customHeight="1">
      <c r="A489" s="271"/>
      <c r="B489" s="272"/>
      <c r="C489" s="272"/>
      <c r="D489" s="1091" t="s">
        <v>741</v>
      </c>
      <c r="E489" s="245"/>
      <c r="F489" s="245"/>
      <c r="G489" s="158" t="s">
        <v>910</v>
      </c>
      <c r="H489" s="1094">
        <f>H442+H465+H477</f>
        <v>437.1118956106619</v>
      </c>
      <c r="I489" s="1078"/>
      <c r="J489" s="1078"/>
      <c r="K489" s="1078"/>
      <c r="L489" s="409" t="s">
        <v>740</v>
      </c>
      <c r="M489" s="409"/>
      <c r="N489" s="409"/>
      <c r="O489" s="409"/>
      <c r="P489" s="409"/>
      <c r="Q489" s="409"/>
      <c r="R489" s="276"/>
      <c r="S489" s="277"/>
      <c r="T489" s="277"/>
      <c r="U489" s="277"/>
      <c r="V489" s="277"/>
      <c r="W489" s="276"/>
      <c r="X489" s="270"/>
      <c r="Y489" s="270"/>
      <c r="Z489" s="270"/>
    </row>
    <row r="490" spans="1:26" ht="15" customHeight="1">
      <c r="A490" s="271"/>
      <c r="B490" s="272"/>
      <c r="C490" s="272"/>
      <c r="D490" s="1091" t="s">
        <v>744</v>
      </c>
      <c r="E490" s="245"/>
      <c r="F490" s="245"/>
      <c r="G490" s="158" t="s">
        <v>910</v>
      </c>
      <c r="H490" s="1094">
        <f>H443+H466+H478</f>
        <v>999.2216839353252</v>
      </c>
      <c r="I490" s="1094"/>
      <c r="J490" s="1094"/>
      <c r="K490" s="1094"/>
      <c r="L490" s="1094"/>
      <c r="M490" s="409" t="s">
        <v>740</v>
      </c>
      <c r="N490" s="409"/>
      <c r="O490" s="409"/>
      <c r="P490" s="409"/>
      <c r="Q490" s="409"/>
      <c r="R490" s="409"/>
      <c r="S490" s="277"/>
      <c r="T490" s="277"/>
      <c r="U490" s="277"/>
      <c r="V490" s="277"/>
      <c r="W490" s="276"/>
      <c r="X490" s="270"/>
      <c r="Y490" s="270"/>
      <c r="Z490" s="270"/>
    </row>
    <row r="491" spans="1:26" ht="15" customHeight="1">
      <c r="A491" s="271"/>
      <c r="B491" s="272"/>
      <c r="C491" s="272"/>
      <c r="D491" s="1091" t="s">
        <v>539</v>
      </c>
      <c r="E491" s="245"/>
      <c r="F491" s="245"/>
      <c r="G491" s="158" t="s">
        <v>910</v>
      </c>
      <c r="H491" s="1094">
        <f>H444+H467+H479</f>
        <v>211.65985418674182</v>
      </c>
      <c r="I491" s="1078"/>
      <c r="J491" s="1078"/>
      <c r="K491" s="1078"/>
      <c r="L491" s="409" t="s">
        <v>740</v>
      </c>
      <c r="M491" s="409"/>
      <c r="N491" s="409"/>
      <c r="O491" s="409"/>
      <c r="P491" s="409"/>
      <c r="Q491" s="409"/>
      <c r="R491" s="276"/>
      <c r="S491" s="277"/>
      <c r="T491" s="277"/>
      <c r="U491" s="277"/>
      <c r="V491" s="277"/>
      <c r="W491" s="276"/>
      <c r="X491" s="270"/>
      <c r="Y491" s="270"/>
      <c r="Z491" s="270"/>
    </row>
    <row r="492" spans="1:26" ht="15" customHeight="1">
      <c r="A492" s="1102"/>
      <c r="B492" s="1102"/>
      <c r="C492" s="1102"/>
      <c r="D492" s="1102"/>
      <c r="E492" s="1102"/>
      <c r="F492" s="1102"/>
      <c r="G492" s="1102"/>
      <c r="H492" s="1102"/>
      <c r="I492" s="1102"/>
      <c r="J492" s="1102"/>
      <c r="K492" s="270"/>
      <c r="L492" s="270"/>
      <c r="M492" s="270"/>
      <c r="N492" s="270"/>
      <c r="O492" s="270"/>
      <c r="P492" s="270"/>
      <c r="Q492" s="270"/>
      <c r="R492" s="270"/>
      <c r="S492" s="270"/>
      <c r="T492" s="270"/>
      <c r="U492" s="270"/>
      <c r="V492" s="270"/>
      <c r="W492" s="270"/>
      <c r="X492" s="270"/>
      <c r="Y492" s="270"/>
      <c r="Z492" s="270"/>
    </row>
    <row r="493" spans="1:26" ht="66" customHeight="1">
      <c r="A493" s="409" t="s">
        <v>743</v>
      </c>
      <c r="B493" s="409"/>
      <c r="C493" s="409"/>
      <c r="D493" s="409"/>
      <c r="E493" s="409"/>
      <c r="F493" s="409"/>
      <c r="G493" s="409"/>
      <c r="H493" s="409"/>
      <c r="I493" s="409"/>
      <c r="J493" s="409"/>
      <c r="K493" s="409"/>
      <c r="L493" s="409"/>
      <c r="M493" s="409"/>
      <c r="N493" s="409"/>
      <c r="O493" s="409"/>
      <c r="P493" s="409"/>
      <c r="Q493" s="409"/>
      <c r="R493" s="409"/>
      <c r="S493" s="409"/>
      <c r="T493" s="409"/>
      <c r="U493" s="409"/>
      <c r="V493" s="409"/>
      <c r="W493" s="409"/>
      <c r="X493" s="409"/>
      <c r="Y493" s="409"/>
      <c r="Z493" s="409"/>
    </row>
    <row r="494" spans="1:26" ht="15" customHeight="1">
      <c r="A494" s="286"/>
      <c r="B494" s="286"/>
      <c r="C494" s="286"/>
      <c r="D494" s="286"/>
      <c r="E494" s="286"/>
      <c r="F494" s="286"/>
      <c r="G494" s="286"/>
      <c r="H494" s="286"/>
      <c r="I494" s="286"/>
      <c r="J494" s="286"/>
      <c r="K494" s="286"/>
      <c r="L494" s="286"/>
      <c r="M494" s="286"/>
      <c r="N494" s="286"/>
      <c r="O494" s="286"/>
      <c r="P494" s="286"/>
      <c r="Q494" s="286"/>
      <c r="R494" s="286"/>
      <c r="S494" s="286"/>
      <c r="T494" s="286"/>
      <c r="U494" s="286"/>
      <c r="V494" s="286"/>
      <c r="W494" s="286"/>
      <c r="X494" s="286"/>
      <c r="Y494" s="286"/>
      <c r="Z494" s="286"/>
    </row>
    <row r="495" spans="1:26" ht="21.75" customHeight="1">
      <c r="A495" s="152"/>
      <c r="B495" s="409" t="s">
        <v>14</v>
      </c>
      <c r="C495" s="1079"/>
      <c r="D495" s="1079"/>
      <c r="E495" s="1079"/>
      <c r="F495" s="1079"/>
      <c r="G495" s="152"/>
      <c r="H495" s="152"/>
      <c r="I495" s="152"/>
      <c r="J495" s="152"/>
      <c r="K495" s="152"/>
      <c r="L495" s="152"/>
      <c r="M495" s="152"/>
      <c r="N495" s="152"/>
      <c r="O495" s="152"/>
      <c r="P495" s="152"/>
      <c r="Q495" s="152"/>
      <c r="R495" s="152"/>
      <c r="S495" s="152"/>
      <c r="T495" s="152"/>
      <c r="U495" s="152"/>
      <c r="V495" s="152"/>
      <c r="W495" s="152"/>
      <c r="X495" s="152"/>
      <c r="Y495" s="152"/>
      <c r="Z495" s="152"/>
    </row>
    <row r="496" spans="1:26" ht="15" customHeight="1">
      <c r="A496" s="270"/>
      <c r="B496" s="271"/>
      <c r="C496" s="271"/>
      <c r="D496" s="271"/>
      <c r="E496" s="271"/>
      <c r="F496" s="271"/>
      <c r="G496" s="271"/>
      <c r="H496" s="271"/>
      <c r="I496" s="271"/>
      <c r="J496" s="271"/>
      <c r="K496" s="270"/>
      <c r="L496" s="270"/>
      <c r="M496" s="270"/>
      <c r="N496" s="270"/>
      <c r="O496" s="270"/>
      <c r="P496" s="270"/>
      <c r="Q496" s="270"/>
      <c r="R496" s="270"/>
      <c r="S496" s="270"/>
      <c r="T496" s="270"/>
      <c r="U496" s="270"/>
      <c r="V496" s="270"/>
      <c r="W496" s="270"/>
      <c r="X496" s="270"/>
      <c r="Y496" s="270"/>
      <c r="Z496" s="270"/>
    </row>
    <row r="497" spans="1:26" ht="18.75" customHeight="1">
      <c r="A497" s="270"/>
      <c r="B497" s="120"/>
      <c r="C497" s="276"/>
      <c r="D497" s="276"/>
      <c r="E497" s="276"/>
      <c r="F497" s="276"/>
      <c r="G497" s="1091" t="s">
        <v>742</v>
      </c>
      <c r="H497" s="1099"/>
      <c r="I497" s="1099"/>
      <c r="J497" s="1099"/>
      <c r="K497" s="1099"/>
      <c r="L497" s="1104">
        <f>H487/L460*100</f>
        <v>1.1664684880239125</v>
      </c>
      <c r="M497" s="1099"/>
      <c r="N497" s="1099"/>
      <c r="O497" s="277" t="s">
        <v>914</v>
      </c>
      <c r="P497" s="270"/>
      <c r="Q497" s="270"/>
      <c r="R497" s="270"/>
      <c r="S497" s="270"/>
      <c r="T497" s="270"/>
      <c r="U497" s="270"/>
      <c r="V497" s="270"/>
      <c r="W497" s="270"/>
      <c r="X497" s="270"/>
      <c r="Y497" s="270"/>
      <c r="Z497" s="270"/>
    </row>
    <row r="498" spans="1:26" ht="35.25" customHeight="1">
      <c r="A498" s="1103" t="s">
        <v>734</v>
      </c>
      <c r="B498" s="1099"/>
      <c r="C498" s="1099"/>
      <c r="D498" s="1099"/>
      <c r="E498" s="1099"/>
      <c r="F498" s="1099"/>
      <c r="G498" s="1099"/>
      <c r="H498" s="1099"/>
      <c r="I498" s="1099"/>
      <c r="J498" s="1099"/>
      <c r="K498" s="1099"/>
      <c r="L498" s="1099"/>
      <c r="M498" s="1099"/>
      <c r="N498" s="1099"/>
      <c r="O498" s="1099"/>
      <c r="P498" s="1099"/>
      <c r="Q498" s="1099"/>
      <c r="R498" s="1099"/>
      <c r="S498" s="1099"/>
      <c r="T498" s="1099"/>
      <c r="U498" s="1099"/>
      <c r="V498" s="1099"/>
      <c r="W498" s="1099"/>
      <c r="X498" s="1099"/>
      <c r="Y498" s="1099"/>
      <c r="Z498" s="1099"/>
    </row>
    <row r="499" spans="1:26" ht="15" customHeight="1">
      <c r="A499" s="299"/>
      <c r="B499" s="299"/>
      <c r="C499" s="299"/>
      <c r="D499" s="299"/>
      <c r="E499" s="299"/>
      <c r="F499" s="299"/>
      <c r="G499" s="299"/>
      <c r="H499" s="299"/>
      <c r="I499" s="299"/>
      <c r="J499" s="299"/>
      <c r="K499" s="299"/>
      <c r="L499" s="299"/>
      <c r="M499" s="299"/>
      <c r="N499" s="299"/>
      <c r="O499" s="299"/>
      <c r="P499" s="299"/>
      <c r="Q499" s="299"/>
      <c r="R499" s="299"/>
      <c r="S499" s="299"/>
      <c r="T499" s="299"/>
      <c r="U499" s="299"/>
      <c r="V499" s="299"/>
      <c r="W499" s="299"/>
      <c r="X499" s="299"/>
      <c r="Y499" s="299"/>
      <c r="Z499" s="299"/>
    </row>
    <row r="500" spans="1:26" ht="66" customHeight="1">
      <c r="A500" s="1078" t="s">
        <v>735</v>
      </c>
      <c r="B500" s="1078"/>
      <c r="C500" s="1078"/>
      <c r="D500" s="1078"/>
      <c r="E500" s="1078"/>
      <c r="F500" s="1078"/>
      <c r="G500" s="1078"/>
      <c r="H500" s="1078"/>
      <c r="I500" s="1078"/>
      <c r="J500" s="1078"/>
      <c r="K500" s="1078"/>
      <c r="L500" s="1078"/>
      <c r="M500" s="1078"/>
      <c r="N500" s="1078"/>
      <c r="O500" s="1078"/>
      <c r="P500" s="1078"/>
      <c r="Q500" s="1078"/>
      <c r="R500" s="1078"/>
      <c r="S500" s="1078"/>
      <c r="T500" s="1078"/>
      <c r="U500" s="1078"/>
      <c r="V500" s="1078"/>
      <c r="W500" s="1078"/>
      <c r="X500" s="1078"/>
      <c r="Y500" s="1078"/>
      <c r="Z500" s="1078"/>
    </row>
    <row r="501" spans="1:26" ht="35.25" customHeight="1">
      <c r="A501" s="1078" t="s">
        <v>15</v>
      </c>
      <c r="B501" s="1078"/>
      <c r="C501" s="1078"/>
      <c r="D501" s="1078"/>
      <c r="E501" s="1078"/>
      <c r="F501" s="1078"/>
      <c r="G501" s="1078"/>
      <c r="H501" s="1078"/>
      <c r="I501" s="1078"/>
      <c r="J501" s="1078"/>
      <c r="K501" s="1078"/>
      <c r="L501" s="1078"/>
      <c r="M501" s="1078"/>
      <c r="N501" s="1078"/>
      <c r="O501" s="1078"/>
      <c r="P501" s="1078"/>
      <c r="Q501" s="1078"/>
      <c r="R501" s="1078"/>
      <c r="S501" s="1078"/>
      <c r="T501" s="1078"/>
      <c r="U501" s="1078"/>
      <c r="V501" s="1078"/>
      <c r="W501" s="1078"/>
      <c r="X501" s="1078"/>
      <c r="Y501" s="1078"/>
      <c r="Z501" s="1078"/>
    </row>
    <row r="502" spans="1:26" ht="15" customHeight="1">
      <c r="A502" s="271"/>
      <c r="B502" s="271"/>
      <c r="C502" s="271"/>
      <c r="D502" s="271"/>
      <c r="E502" s="271"/>
      <c r="F502" s="271"/>
      <c r="G502" s="271"/>
      <c r="H502" s="271"/>
      <c r="I502" s="271"/>
      <c r="J502" s="271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</row>
    <row r="503" spans="1:26" ht="15" customHeight="1">
      <c r="A503" s="271"/>
      <c r="B503" s="271"/>
      <c r="C503" s="271"/>
      <c r="D503" s="271"/>
      <c r="E503" s="271"/>
      <c r="F503" s="271"/>
      <c r="G503" s="271"/>
      <c r="H503" s="271"/>
      <c r="I503" s="271"/>
      <c r="J503" s="271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</row>
    <row r="504" spans="1:26" ht="15" customHeight="1">
      <c r="A504" s="271"/>
      <c r="B504" s="271"/>
      <c r="C504" s="271"/>
      <c r="D504" s="271"/>
      <c r="E504" s="271"/>
      <c r="F504" s="271"/>
      <c r="G504" s="271"/>
      <c r="H504" s="271"/>
      <c r="I504" s="271"/>
      <c r="J504" s="271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</row>
    <row r="505" spans="1:26" ht="15" customHeight="1">
      <c r="A505" s="120"/>
      <c r="B505" s="271"/>
      <c r="C505" s="125"/>
      <c r="D505" s="125"/>
      <c r="E505" s="125"/>
      <c r="F505" s="125"/>
      <c r="G505" s="125"/>
      <c r="H505" s="125"/>
      <c r="I505" s="125"/>
      <c r="J505" s="125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</row>
    <row r="506" spans="1:26" ht="86.25" customHeight="1">
      <c r="A506" s="271" t="s">
        <v>417</v>
      </c>
      <c r="B506" s="120"/>
      <c r="C506" s="1100" t="s">
        <v>16</v>
      </c>
      <c r="D506" s="1101"/>
      <c r="E506" s="1101"/>
      <c r="F506" s="1101"/>
      <c r="G506" s="300" t="s">
        <v>418</v>
      </c>
      <c r="H506" s="1078" t="s">
        <v>409</v>
      </c>
      <c r="I506" s="1078"/>
      <c r="J506" s="1078"/>
      <c r="K506" s="1078"/>
      <c r="L506" s="1078"/>
      <c r="M506" s="1078"/>
      <c r="N506" s="1078"/>
      <c r="O506" s="1078"/>
      <c r="P506" s="1078"/>
      <c r="Q506" s="1078"/>
      <c r="R506" s="1078"/>
      <c r="S506" s="1078"/>
      <c r="T506" s="1078"/>
      <c r="U506" s="1078"/>
      <c r="V506" s="1078"/>
      <c r="W506" s="1078"/>
      <c r="X506" s="1078"/>
      <c r="Y506" s="1078"/>
      <c r="Z506" s="1078"/>
    </row>
    <row r="507" spans="1:26" ht="33.75" customHeight="1">
      <c r="A507" s="120"/>
      <c r="B507" s="120"/>
      <c r="C507" s="1100" t="s">
        <v>17</v>
      </c>
      <c r="D507" s="1101"/>
      <c r="E507" s="1101"/>
      <c r="F507" s="1101"/>
      <c r="G507" s="300" t="s">
        <v>418</v>
      </c>
      <c r="H507" s="1078" t="s">
        <v>428</v>
      </c>
      <c r="I507" s="1078"/>
      <c r="J507" s="1078"/>
      <c r="K507" s="1078"/>
      <c r="L507" s="1078"/>
      <c r="M507" s="1078"/>
      <c r="N507" s="1078"/>
      <c r="O507" s="1078"/>
      <c r="P507" s="1078"/>
      <c r="Q507" s="1078"/>
      <c r="R507" s="1078"/>
      <c r="S507" s="1078"/>
      <c r="T507" s="1078"/>
      <c r="U507" s="1078"/>
      <c r="V507" s="1078"/>
      <c r="W507" s="1078"/>
      <c r="X507" s="1078"/>
      <c r="Y507" s="1078"/>
      <c r="Z507" s="1078"/>
    </row>
    <row r="508" spans="1:26" ht="81.75" customHeight="1">
      <c r="A508" s="120"/>
      <c r="B508" s="276"/>
      <c r="C508" s="1100" t="s">
        <v>18</v>
      </c>
      <c r="D508" s="1100"/>
      <c r="E508" s="1100"/>
      <c r="F508" s="1101"/>
      <c r="G508" s="300" t="s">
        <v>418</v>
      </c>
      <c r="H508" s="1078" t="s">
        <v>736</v>
      </c>
      <c r="I508" s="1078"/>
      <c r="J508" s="1078"/>
      <c r="K508" s="1078"/>
      <c r="L508" s="1078"/>
      <c r="M508" s="1078"/>
      <c r="N508" s="1078"/>
      <c r="O508" s="1078"/>
      <c r="P508" s="1078"/>
      <c r="Q508" s="1078"/>
      <c r="R508" s="1078"/>
      <c r="S508" s="1078"/>
      <c r="T508" s="1078"/>
      <c r="U508" s="1078"/>
      <c r="V508" s="1078"/>
      <c r="W508" s="1078"/>
      <c r="X508" s="1078"/>
      <c r="Y508" s="1078"/>
      <c r="Z508" s="1078"/>
    </row>
    <row r="509" spans="1:26" ht="37.5" customHeight="1">
      <c r="A509" s="1078" t="s">
        <v>19</v>
      </c>
      <c r="B509" s="1078"/>
      <c r="C509" s="1078"/>
      <c r="D509" s="1078"/>
      <c r="E509" s="1078"/>
      <c r="F509" s="1078"/>
      <c r="G509" s="1078"/>
      <c r="H509" s="1078"/>
      <c r="I509" s="1078"/>
      <c r="J509" s="1078"/>
      <c r="K509" s="1078"/>
      <c r="L509" s="1078"/>
      <c r="M509" s="1078"/>
      <c r="N509" s="1078"/>
      <c r="O509" s="1078"/>
      <c r="P509" s="1078"/>
      <c r="Q509" s="1078"/>
      <c r="R509" s="1078"/>
      <c r="S509" s="1078"/>
      <c r="T509" s="1078"/>
      <c r="U509" s="1078"/>
      <c r="V509" s="1078"/>
      <c r="W509" s="1078"/>
      <c r="X509" s="1078"/>
      <c r="Y509" s="1078"/>
      <c r="Z509" s="1078"/>
    </row>
    <row r="510" spans="1:26" ht="15" customHeight="1">
      <c r="A510" s="271"/>
      <c r="B510" s="271"/>
      <c r="C510" s="271"/>
      <c r="D510" s="271"/>
      <c r="E510" s="271"/>
      <c r="F510" s="271"/>
      <c r="G510" s="271"/>
      <c r="H510" s="271"/>
      <c r="I510" s="271"/>
      <c r="J510" s="271"/>
      <c r="K510" s="271"/>
      <c r="L510" s="271"/>
      <c r="M510" s="271"/>
      <c r="N510" s="271"/>
      <c r="O510" s="271"/>
      <c r="P510" s="271"/>
      <c r="Q510" s="271"/>
      <c r="R510" s="271"/>
      <c r="S510" s="271"/>
      <c r="T510" s="271"/>
      <c r="U510" s="271"/>
      <c r="V510" s="271"/>
      <c r="W510" s="271"/>
      <c r="X510" s="271"/>
      <c r="Y510" s="271"/>
      <c r="Z510" s="271"/>
    </row>
    <row r="511" spans="1:26" ht="15" customHeight="1">
      <c r="A511" s="271"/>
      <c r="B511" s="271"/>
      <c r="C511" s="271"/>
      <c r="D511" s="271"/>
      <c r="E511" s="271"/>
      <c r="F511" s="271"/>
      <c r="G511" s="271"/>
      <c r="H511" s="271"/>
      <c r="I511" s="271"/>
      <c r="J511" s="271"/>
      <c r="K511" s="301"/>
      <c r="L511" s="301"/>
      <c r="M511" s="301"/>
      <c r="N511" s="301"/>
      <c r="O511" s="301"/>
      <c r="P511" s="301"/>
      <c r="Q511" s="301"/>
      <c r="R511" s="301"/>
      <c r="S511" s="301"/>
      <c r="T511" s="301"/>
      <c r="U511" s="301"/>
      <c r="V511" s="301"/>
      <c r="W511" s="301"/>
      <c r="X511" s="301" t="s">
        <v>429</v>
      </c>
      <c r="Y511" s="301"/>
      <c r="Z511" s="301"/>
    </row>
    <row r="512" spans="1:26" ht="15" customHeight="1">
      <c r="A512" s="271"/>
      <c r="B512" s="271"/>
      <c r="C512" s="271"/>
      <c r="D512" s="271"/>
      <c r="E512" s="271"/>
      <c r="F512" s="271"/>
      <c r="G512" s="271"/>
      <c r="H512" s="271"/>
      <c r="I512" s="271"/>
      <c r="J512" s="271"/>
      <c r="K512" s="301"/>
      <c r="L512" s="301"/>
      <c r="M512" s="301"/>
      <c r="N512" s="301"/>
      <c r="O512" s="301"/>
      <c r="P512" s="301"/>
      <c r="Q512" s="301"/>
      <c r="R512" s="301"/>
      <c r="S512" s="301"/>
      <c r="T512" s="301"/>
      <c r="U512" s="301"/>
      <c r="V512" s="301"/>
      <c r="W512" s="301"/>
      <c r="X512" s="301"/>
      <c r="Y512" s="301"/>
      <c r="Z512" s="301"/>
    </row>
    <row r="513" spans="1:26" ht="36" customHeight="1">
      <c r="A513" s="1078" t="s">
        <v>737</v>
      </c>
      <c r="B513" s="1078"/>
      <c r="C513" s="1078"/>
      <c r="D513" s="1078"/>
      <c r="E513" s="1078"/>
      <c r="F513" s="1078"/>
      <c r="G513" s="1078"/>
      <c r="H513" s="1078"/>
      <c r="I513" s="1078"/>
      <c r="J513" s="1078"/>
      <c r="K513" s="1078"/>
      <c r="L513" s="1078"/>
      <c r="M513" s="1078"/>
      <c r="N513" s="1078"/>
      <c r="O513" s="1078"/>
      <c r="P513" s="1078"/>
      <c r="Q513" s="1078"/>
      <c r="R513" s="1078"/>
      <c r="S513" s="1078"/>
      <c r="T513" s="1078"/>
      <c r="U513" s="1078"/>
      <c r="V513" s="1078"/>
      <c r="W513" s="1078"/>
      <c r="X513" s="1078"/>
      <c r="Y513" s="1078"/>
      <c r="Z513" s="1078"/>
    </row>
    <row r="514" spans="1:26" ht="15" customHeight="1">
      <c r="A514" s="152"/>
      <c r="B514" s="152"/>
      <c r="C514" s="152"/>
      <c r="D514" s="152"/>
      <c r="E514" s="152"/>
      <c r="F514" s="152"/>
      <c r="G514" s="152"/>
      <c r="H514" s="152"/>
      <c r="I514" s="152"/>
      <c r="J514" s="152"/>
      <c r="K514" s="226"/>
      <c r="L514" s="226"/>
      <c r="M514" s="226"/>
      <c r="N514" s="226"/>
      <c r="O514" s="226"/>
      <c r="P514" s="226"/>
      <c r="Q514" s="226"/>
      <c r="R514" s="226"/>
      <c r="S514" s="226"/>
      <c r="T514" s="226"/>
      <c r="U514" s="226"/>
      <c r="V514" s="226"/>
      <c r="W514" s="226"/>
      <c r="X514" s="226"/>
      <c r="Y514" s="226"/>
      <c r="Z514" s="226"/>
    </row>
    <row r="515" spans="1:26" ht="15" customHeight="1">
      <c r="A515" s="226"/>
      <c r="B515" s="226"/>
      <c r="C515" s="226"/>
      <c r="D515" s="226"/>
      <c r="E515" s="226"/>
      <c r="F515" s="226"/>
      <c r="G515" s="226"/>
      <c r="H515" s="226"/>
      <c r="I515" s="226"/>
      <c r="J515" s="226"/>
      <c r="K515" s="226"/>
      <c r="L515" s="226"/>
      <c r="M515" s="226"/>
      <c r="N515" s="226"/>
      <c r="O515" s="226"/>
      <c r="P515" s="226"/>
      <c r="Q515" s="226"/>
      <c r="R515" s="226"/>
      <c r="S515" s="226"/>
      <c r="T515" s="226"/>
      <c r="U515" s="226"/>
      <c r="V515" s="226"/>
      <c r="W515" s="226"/>
      <c r="X515" s="226"/>
      <c r="Y515" s="226"/>
      <c r="Z515" s="226"/>
    </row>
    <row r="516" spans="1:26" ht="15" customHeight="1">
      <c r="A516" s="226"/>
      <c r="B516" s="226"/>
      <c r="C516" s="226"/>
      <c r="D516" s="226"/>
      <c r="E516" s="226"/>
      <c r="F516" s="226"/>
      <c r="G516" s="226"/>
      <c r="H516" s="226"/>
      <c r="I516" s="226"/>
      <c r="J516" s="226"/>
      <c r="K516" s="226"/>
      <c r="L516" s="226"/>
      <c r="M516" s="226"/>
      <c r="N516" s="226"/>
      <c r="O516" s="226"/>
      <c r="P516" s="226"/>
      <c r="Q516" s="226"/>
      <c r="R516" s="226"/>
      <c r="S516" s="226"/>
      <c r="T516" s="226"/>
      <c r="U516" s="226"/>
      <c r="V516" s="226"/>
      <c r="W516" s="226"/>
      <c r="X516" s="226"/>
      <c r="Y516" s="226"/>
      <c r="Z516" s="226"/>
    </row>
    <row r="517" spans="1:26" ht="36" customHeight="1">
      <c r="A517" s="1078" t="s">
        <v>738</v>
      </c>
      <c r="B517" s="1078"/>
      <c r="C517" s="1078"/>
      <c r="D517" s="1078"/>
      <c r="E517" s="1078"/>
      <c r="F517" s="1078"/>
      <c r="G517" s="1078"/>
      <c r="H517" s="1078"/>
      <c r="I517" s="1078"/>
      <c r="J517" s="1078"/>
      <c r="K517" s="1078"/>
      <c r="L517" s="1078"/>
      <c r="M517" s="1078"/>
      <c r="N517" s="1078"/>
      <c r="O517" s="1078"/>
      <c r="P517" s="1078"/>
      <c r="Q517" s="1078"/>
      <c r="R517" s="1078"/>
      <c r="S517" s="1078"/>
      <c r="T517" s="1078"/>
      <c r="U517" s="1078"/>
      <c r="V517" s="1078"/>
      <c r="W517" s="1078"/>
      <c r="X517" s="1078"/>
      <c r="Y517" s="1078"/>
      <c r="Z517" s="1078"/>
    </row>
    <row r="518" spans="1:26" ht="34.5" customHeight="1">
      <c r="A518" s="1105" t="s">
        <v>20</v>
      </c>
      <c r="B518" s="1105"/>
      <c r="C518" s="1105"/>
      <c r="D518" s="1105"/>
      <c r="E518" s="1105"/>
      <c r="F518" s="1105"/>
      <c r="G518" s="1105"/>
      <c r="H518" s="1105"/>
      <c r="I518" s="1105"/>
      <c r="J518" s="1105"/>
      <c r="K518" s="1105"/>
      <c r="L518" s="1105"/>
      <c r="M518" s="1105"/>
      <c r="N518" s="1105"/>
      <c r="O518" s="1105"/>
      <c r="P518" s="1105"/>
      <c r="Q518" s="1105"/>
      <c r="R518" s="1105"/>
      <c r="S518" s="1105"/>
      <c r="T518" s="1105"/>
      <c r="U518" s="1105"/>
      <c r="V518" s="1105"/>
      <c r="W518" s="1105"/>
      <c r="X518" s="1105"/>
      <c r="Y518" s="1105"/>
      <c r="Z518" s="1105"/>
    </row>
    <row r="519" spans="1:26" ht="30.75" customHeight="1">
      <c r="A519" s="1054" t="s">
        <v>430</v>
      </c>
      <c r="B519" s="1054"/>
      <c r="C519" s="1054"/>
      <c r="D519" s="1054" t="s">
        <v>21</v>
      </c>
      <c r="E519" s="1054"/>
      <c r="F519" s="1054"/>
      <c r="G519" s="1054" t="s">
        <v>22</v>
      </c>
      <c r="H519" s="1106"/>
      <c r="I519" s="1106"/>
      <c r="J519" s="1106"/>
      <c r="K519" s="1054" t="s">
        <v>23</v>
      </c>
      <c r="L519" s="1106"/>
      <c r="M519" s="1106"/>
      <c r="N519" s="1106"/>
      <c r="O519" s="1054" t="s">
        <v>24</v>
      </c>
      <c r="P519" s="1106"/>
      <c r="Q519" s="1106"/>
      <c r="R519" s="1106"/>
      <c r="S519" s="1054" t="s">
        <v>25</v>
      </c>
      <c r="T519" s="1054"/>
      <c r="U519" s="1054"/>
      <c r="V519" s="1054"/>
      <c r="W519" s="1054" t="s">
        <v>26</v>
      </c>
      <c r="X519" s="1054"/>
      <c r="Y519" s="1054"/>
      <c r="Z519" s="1054"/>
    </row>
    <row r="520" spans="1:26" ht="15" customHeight="1">
      <c r="A520" s="1054" t="s">
        <v>739</v>
      </c>
      <c r="B520" s="1054"/>
      <c r="C520" s="1054"/>
      <c r="D520" s="1054" t="s">
        <v>378</v>
      </c>
      <c r="E520" s="1054"/>
      <c r="F520" s="1054"/>
      <c r="G520" s="1054" t="s">
        <v>378</v>
      </c>
      <c r="H520" s="1054"/>
      <c r="I520" s="1054"/>
      <c r="J520" s="1054"/>
      <c r="K520" s="1054" t="s">
        <v>378</v>
      </c>
      <c r="L520" s="1054"/>
      <c r="M520" s="1054"/>
      <c r="N520" s="1054"/>
      <c r="O520" s="1054" t="s">
        <v>378</v>
      </c>
      <c r="P520" s="1054"/>
      <c r="Q520" s="1054"/>
      <c r="R520" s="1054"/>
      <c r="S520" s="1054" t="s">
        <v>378</v>
      </c>
      <c r="T520" s="1054"/>
      <c r="U520" s="1054"/>
      <c r="V520" s="1054"/>
      <c r="W520" s="1054" t="s">
        <v>914</v>
      </c>
      <c r="X520" s="1054"/>
      <c r="Y520" s="1054"/>
      <c r="Z520" s="1054"/>
    </row>
    <row r="521" spans="1:26" ht="15" customHeight="1">
      <c r="A521" s="317" t="s">
        <v>431</v>
      </c>
      <c r="B521" s="317"/>
      <c r="C521" s="317"/>
      <c r="D521" s="1107">
        <f>H487</f>
        <v>1647.993433732729</v>
      </c>
      <c r="E521" s="1108"/>
      <c r="F521" s="1108"/>
      <c r="G521" s="1109">
        <f>'Таблица 1'!H25</f>
        <v>4068.232</v>
      </c>
      <c r="H521" s="1109"/>
      <c r="I521" s="1109"/>
      <c r="J521" s="1109"/>
      <c r="K521" s="1109">
        <f>'Таблица 2А'!E37</f>
        <v>135488.686</v>
      </c>
      <c r="L521" s="1109"/>
      <c r="M521" s="1109"/>
      <c r="N521" s="1109"/>
      <c r="O521" s="1109">
        <f>ROUND(D521*G521/(G521+K521),0)</f>
        <v>48</v>
      </c>
      <c r="P521" s="1109"/>
      <c r="Q521" s="1109"/>
      <c r="R521" s="1109"/>
      <c r="S521" s="1109">
        <f>G521+O521</f>
        <v>4116.232</v>
      </c>
      <c r="T521" s="1109"/>
      <c r="U521" s="1109"/>
      <c r="V521" s="1109"/>
      <c r="W521" s="235">
        <f>O521/S521*100</f>
        <v>1.1661150294735574</v>
      </c>
      <c r="X521" s="235"/>
      <c r="Y521" s="235"/>
      <c r="Z521" s="235"/>
    </row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</sheetData>
  <sheetProtection/>
  <mergeCells count="1507">
    <mergeCell ref="V160:Z160"/>
    <mergeCell ref="B160:G160"/>
    <mergeCell ref="H160:L160"/>
    <mergeCell ref="M160:Q160"/>
    <mergeCell ref="R160:U160"/>
    <mergeCell ref="M2:Z2"/>
    <mergeCell ref="M3:Z3"/>
    <mergeCell ref="M4:Z4"/>
    <mergeCell ref="M5:Z5"/>
    <mergeCell ref="W285:Z285"/>
    <mergeCell ref="A271:D271"/>
    <mergeCell ref="E271:G271"/>
    <mergeCell ref="A285:D285"/>
    <mergeCell ref="E285:G285"/>
    <mergeCell ref="H285:J285"/>
    <mergeCell ref="K285:N285"/>
    <mergeCell ref="O285:R285"/>
    <mergeCell ref="S285:V285"/>
    <mergeCell ref="K284:N284"/>
    <mergeCell ref="W284:Z284"/>
    <mergeCell ref="K271:N271"/>
    <mergeCell ref="O271:R271"/>
    <mergeCell ref="S271:V271"/>
    <mergeCell ref="K280:N280"/>
    <mergeCell ref="O280:R280"/>
    <mergeCell ref="S280:V280"/>
    <mergeCell ref="W280:Z280"/>
    <mergeCell ref="W283:Z283"/>
    <mergeCell ref="K282:N282"/>
    <mergeCell ref="O269:R269"/>
    <mergeCell ref="S269:V269"/>
    <mergeCell ref="O284:R284"/>
    <mergeCell ref="S284:V284"/>
    <mergeCell ref="S283:V283"/>
    <mergeCell ref="O282:R282"/>
    <mergeCell ref="S282:V282"/>
    <mergeCell ref="O279:R279"/>
    <mergeCell ref="S279:V279"/>
    <mergeCell ref="O275:R275"/>
    <mergeCell ref="K300:N300"/>
    <mergeCell ref="O300:R300"/>
    <mergeCell ref="S300:V300"/>
    <mergeCell ref="W300:Z300"/>
    <mergeCell ref="J210:U210"/>
    <mergeCell ref="V210:Z211"/>
    <mergeCell ref="A298:V298"/>
    <mergeCell ref="W298:Z298"/>
    <mergeCell ref="W270:Z270"/>
    <mergeCell ref="W269:Z269"/>
    <mergeCell ref="K270:N270"/>
    <mergeCell ref="O270:R270"/>
    <mergeCell ref="W271:Z271"/>
    <mergeCell ref="S270:V270"/>
    <mergeCell ref="W290:Z290"/>
    <mergeCell ref="K294:N294"/>
    <mergeCell ref="O294:R294"/>
    <mergeCell ref="S294:V294"/>
    <mergeCell ref="W291:Z291"/>
    <mergeCell ref="S292:V292"/>
    <mergeCell ref="W294:Z294"/>
    <mergeCell ref="O291:R291"/>
    <mergeCell ref="S290:V290"/>
    <mergeCell ref="S291:V291"/>
    <mergeCell ref="W282:Z282"/>
    <mergeCell ref="K283:N283"/>
    <mergeCell ref="O283:R283"/>
    <mergeCell ref="K281:N281"/>
    <mergeCell ref="O281:R281"/>
    <mergeCell ref="S281:V281"/>
    <mergeCell ref="W281:Z281"/>
    <mergeCell ref="W279:Z279"/>
    <mergeCell ref="K276:N276"/>
    <mergeCell ref="O276:R276"/>
    <mergeCell ref="S276:V276"/>
    <mergeCell ref="W276:Z276"/>
    <mergeCell ref="W277:Z277"/>
    <mergeCell ref="S278:V278"/>
    <mergeCell ref="W278:Z278"/>
    <mergeCell ref="S275:V275"/>
    <mergeCell ref="W275:Z275"/>
    <mergeCell ref="K274:N274"/>
    <mergeCell ref="O274:R274"/>
    <mergeCell ref="S274:V274"/>
    <mergeCell ref="W274:Z274"/>
    <mergeCell ref="O264:R264"/>
    <mergeCell ref="S264:V264"/>
    <mergeCell ref="W264:Z264"/>
    <mergeCell ref="S263:V263"/>
    <mergeCell ref="O263:R263"/>
    <mergeCell ref="O256:R256"/>
    <mergeCell ref="H256:J256"/>
    <mergeCell ref="W263:Z263"/>
    <mergeCell ref="W262:Z262"/>
    <mergeCell ref="S262:V262"/>
    <mergeCell ref="O262:R262"/>
    <mergeCell ref="K256:N256"/>
    <mergeCell ref="S260:V260"/>
    <mergeCell ref="W260:Z260"/>
    <mergeCell ref="W261:Z261"/>
    <mergeCell ref="W252:Z252"/>
    <mergeCell ref="A253:V253"/>
    <mergeCell ref="W253:Z253"/>
    <mergeCell ref="E252:G252"/>
    <mergeCell ref="A254:Z254"/>
    <mergeCell ref="A255:Z255"/>
    <mergeCell ref="K249:N249"/>
    <mergeCell ref="K248:N248"/>
    <mergeCell ref="O250:R250"/>
    <mergeCell ref="A251:D251"/>
    <mergeCell ref="A248:D248"/>
    <mergeCell ref="E248:G248"/>
    <mergeCell ref="O252:R252"/>
    <mergeCell ref="S252:V252"/>
    <mergeCell ref="O247:R247"/>
    <mergeCell ref="S247:V247"/>
    <mergeCell ref="W247:Z247"/>
    <mergeCell ref="W248:Z248"/>
    <mergeCell ref="O248:R248"/>
    <mergeCell ref="S248:V248"/>
    <mergeCell ref="W249:Z249"/>
    <mergeCell ref="O249:R249"/>
    <mergeCell ref="S249:V249"/>
    <mergeCell ref="W251:Z251"/>
    <mergeCell ref="W228:Z228"/>
    <mergeCell ref="W230:Z230"/>
    <mergeCell ref="S240:V240"/>
    <mergeCell ref="W240:Z240"/>
    <mergeCell ref="S234:V234"/>
    <mergeCell ref="W237:Z237"/>
    <mergeCell ref="S228:V228"/>
    <mergeCell ref="W229:Z229"/>
    <mergeCell ref="S231:V231"/>
    <mergeCell ref="S232:V232"/>
    <mergeCell ref="O246:R246"/>
    <mergeCell ref="S246:V246"/>
    <mergeCell ref="W246:Z246"/>
    <mergeCell ref="W231:Z231"/>
    <mergeCell ref="W245:Z245"/>
    <mergeCell ref="W244:Z244"/>
    <mergeCell ref="W243:Z243"/>
    <mergeCell ref="O245:R245"/>
    <mergeCell ref="S245:V245"/>
    <mergeCell ref="O231:R231"/>
    <mergeCell ref="O238:R238"/>
    <mergeCell ref="S238:V238"/>
    <mergeCell ref="W238:Z238"/>
    <mergeCell ref="W236:Z236"/>
    <mergeCell ref="S237:V237"/>
    <mergeCell ref="W239:Z239"/>
    <mergeCell ref="K239:N239"/>
    <mergeCell ref="O239:R239"/>
    <mergeCell ref="S239:V239"/>
    <mergeCell ref="W232:Z232"/>
    <mergeCell ref="S229:V229"/>
    <mergeCell ref="O229:R229"/>
    <mergeCell ref="O235:R235"/>
    <mergeCell ref="S235:V235"/>
    <mergeCell ref="S230:V230"/>
    <mergeCell ref="A121:Z121"/>
    <mergeCell ref="B193:E193"/>
    <mergeCell ref="F193:J193"/>
    <mergeCell ref="K193:O193"/>
    <mergeCell ref="B136:G136"/>
    <mergeCell ref="V129:Z129"/>
    <mergeCell ref="A191:A192"/>
    <mergeCell ref="F191:J191"/>
    <mergeCell ref="K191:O191"/>
    <mergeCell ref="B191:E192"/>
    <mergeCell ref="B194:E194"/>
    <mergeCell ref="F194:J194"/>
    <mergeCell ref="K194:O194"/>
    <mergeCell ref="W227:Z227"/>
    <mergeCell ref="S212:U212"/>
    <mergeCell ref="V204:Z204"/>
    <mergeCell ref="V213:Z213"/>
    <mergeCell ref="V203:Z203"/>
    <mergeCell ref="V216:Z216"/>
    <mergeCell ref="V214:Z214"/>
    <mergeCell ref="P360:R360"/>
    <mergeCell ref="S362:U362"/>
    <mergeCell ref="A361:F361"/>
    <mergeCell ref="H136:L136"/>
    <mergeCell ref="B195:E195"/>
    <mergeCell ref="P195:S195"/>
    <mergeCell ref="T195:W195"/>
    <mergeCell ref="F195:J195"/>
    <mergeCell ref="K195:O195"/>
    <mergeCell ref="P194:S194"/>
    <mergeCell ref="A360:F360"/>
    <mergeCell ref="G360:I360"/>
    <mergeCell ref="J360:L360"/>
    <mergeCell ref="M360:O360"/>
    <mergeCell ref="J366:L366"/>
    <mergeCell ref="M366:O366"/>
    <mergeCell ref="S361:U361"/>
    <mergeCell ref="A362:F362"/>
    <mergeCell ref="G362:I362"/>
    <mergeCell ref="V358:Z358"/>
    <mergeCell ref="V359:Z359"/>
    <mergeCell ref="V367:Z367"/>
    <mergeCell ref="G365:I365"/>
    <mergeCell ref="J365:L365"/>
    <mergeCell ref="M365:O365"/>
    <mergeCell ref="S367:U367"/>
    <mergeCell ref="P366:R366"/>
    <mergeCell ref="S366:U366"/>
    <mergeCell ref="S365:U365"/>
    <mergeCell ref="V368:Z368"/>
    <mergeCell ref="G367:I367"/>
    <mergeCell ref="M367:O367"/>
    <mergeCell ref="S364:U364"/>
    <mergeCell ref="M368:O368"/>
    <mergeCell ref="G368:I368"/>
    <mergeCell ref="J368:L368"/>
    <mergeCell ref="J367:L367"/>
    <mergeCell ref="P365:R365"/>
    <mergeCell ref="P364:R364"/>
    <mergeCell ref="P368:R368"/>
    <mergeCell ref="S368:U368"/>
    <mergeCell ref="A368:F368"/>
    <mergeCell ref="P367:R367"/>
    <mergeCell ref="A367:F367"/>
    <mergeCell ref="V365:Z365"/>
    <mergeCell ref="V366:Z366"/>
    <mergeCell ref="H348:K348"/>
    <mergeCell ref="L348:Q348"/>
    <mergeCell ref="A357:R357"/>
    <mergeCell ref="V361:Z361"/>
    <mergeCell ref="V364:Z364"/>
    <mergeCell ref="V360:Z360"/>
    <mergeCell ref="V362:Z362"/>
    <mergeCell ref="V363:Z363"/>
    <mergeCell ref="A348:F348"/>
    <mergeCell ref="J362:L362"/>
    <mergeCell ref="M362:O362"/>
    <mergeCell ref="P362:R362"/>
    <mergeCell ref="A351:Z351"/>
    <mergeCell ref="A356:R356"/>
    <mergeCell ref="A353:Z353"/>
    <mergeCell ref="A354:F355"/>
    <mergeCell ref="V356:Z356"/>
    <mergeCell ref="V357:Z357"/>
    <mergeCell ref="A345:Z345"/>
    <mergeCell ref="A346:Z346"/>
    <mergeCell ref="L343:Q343"/>
    <mergeCell ref="R341:T341"/>
    <mergeCell ref="U341:W341"/>
    <mergeCell ref="R340:T340"/>
    <mergeCell ref="M361:O361"/>
    <mergeCell ref="U340:W340"/>
    <mergeCell ref="S358:U358"/>
    <mergeCell ref="P361:R361"/>
    <mergeCell ref="S357:U357"/>
    <mergeCell ref="S359:U359"/>
    <mergeCell ref="A358:R358"/>
    <mergeCell ref="A359:R359"/>
    <mergeCell ref="S360:U360"/>
    <mergeCell ref="I340:K340"/>
    <mergeCell ref="D332:F332"/>
    <mergeCell ref="F339:H339"/>
    <mergeCell ref="X340:Z340"/>
    <mergeCell ref="L340:N340"/>
    <mergeCell ref="X338:Z339"/>
    <mergeCell ref="A337:Z337"/>
    <mergeCell ref="A340:E340"/>
    <mergeCell ref="F340:H340"/>
    <mergeCell ref="U339:W339"/>
    <mergeCell ref="L339:N339"/>
    <mergeCell ref="A334:Z334"/>
    <mergeCell ref="A335:Z335"/>
    <mergeCell ref="A336:Z336"/>
    <mergeCell ref="A338:E339"/>
    <mergeCell ref="R339:T339"/>
    <mergeCell ref="O339:Q339"/>
    <mergeCell ref="I339:K339"/>
    <mergeCell ref="F338:W338"/>
    <mergeCell ref="A347:Z347"/>
    <mergeCell ref="A341:E341"/>
    <mergeCell ref="F341:H341"/>
    <mergeCell ref="A342:Z342"/>
    <mergeCell ref="A343:F343"/>
    <mergeCell ref="X341:Z341"/>
    <mergeCell ref="I341:K341"/>
    <mergeCell ref="L341:N341"/>
    <mergeCell ref="H343:K343"/>
    <mergeCell ref="O341:Q341"/>
    <mergeCell ref="B419:C419"/>
    <mergeCell ref="A363:F363"/>
    <mergeCell ref="J363:L363"/>
    <mergeCell ref="A365:F365"/>
    <mergeCell ref="A380:C380"/>
    <mergeCell ref="D380:F380"/>
    <mergeCell ref="G363:I363"/>
    <mergeCell ref="A374:Z374"/>
    <mergeCell ref="G364:I364"/>
    <mergeCell ref="J364:L364"/>
    <mergeCell ref="W377:Z378"/>
    <mergeCell ref="S378:V378"/>
    <mergeCell ref="O378:R378"/>
    <mergeCell ref="A370:F370"/>
    <mergeCell ref="H370:K370"/>
    <mergeCell ref="A372:Z372"/>
    <mergeCell ref="A373:Z373"/>
    <mergeCell ref="A377:C378"/>
    <mergeCell ref="K378:N378"/>
    <mergeCell ref="D378:F378"/>
    <mergeCell ref="L332:Q332"/>
    <mergeCell ref="H332:K332"/>
    <mergeCell ref="W292:Z292"/>
    <mergeCell ref="W295:Z295"/>
    <mergeCell ref="K296:N296"/>
    <mergeCell ref="K295:N295"/>
    <mergeCell ref="O295:R295"/>
    <mergeCell ref="S295:V295"/>
    <mergeCell ref="A312:Z312"/>
    <mergeCell ref="O292:R292"/>
    <mergeCell ref="K287:N287"/>
    <mergeCell ref="O289:R289"/>
    <mergeCell ref="K288:N288"/>
    <mergeCell ref="W286:Z286"/>
    <mergeCell ref="O287:R287"/>
    <mergeCell ref="S287:V287"/>
    <mergeCell ref="W287:Z287"/>
    <mergeCell ref="W289:Z289"/>
    <mergeCell ref="S286:V286"/>
    <mergeCell ref="O286:R286"/>
    <mergeCell ref="S293:V293"/>
    <mergeCell ref="S289:V289"/>
    <mergeCell ref="O288:R288"/>
    <mergeCell ref="K293:N293"/>
    <mergeCell ref="O293:R293"/>
    <mergeCell ref="K290:N290"/>
    <mergeCell ref="O290:R290"/>
    <mergeCell ref="K291:N291"/>
    <mergeCell ref="K289:N289"/>
    <mergeCell ref="K292:N292"/>
    <mergeCell ref="E296:G296"/>
    <mergeCell ref="H296:J296"/>
    <mergeCell ref="E291:G291"/>
    <mergeCell ref="H291:J291"/>
    <mergeCell ref="E292:G292"/>
    <mergeCell ref="H292:J292"/>
    <mergeCell ref="E295:G295"/>
    <mergeCell ref="H295:J295"/>
    <mergeCell ref="E294:G294"/>
    <mergeCell ref="H294:J294"/>
    <mergeCell ref="H289:J289"/>
    <mergeCell ref="A289:D289"/>
    <mergeCell ref="E286:G286"/>
    <mergeCell ref="H286:J286"/>
    <mergeCell ref="E287:G287"/>
    <mergeCell ref="H287:J287"/>
    <mergeCell ref="H288:J288"/>
    <mergeCell ref="E293:G293"/>
    <mergeCell ref="H293:J293"/>
    <mergeCell ref="A291:D291"/>
    <mergeCell ref="A292:D292"/>
    <mergeCell ref="A293:D293"/>
    <mergeCell ref="A282:D282"/>
    <mergeCell ref="A290:D290"/>
    <mergeCell ref="O267:R267"/>
    <mergeCell ref="A279:D279"/>
    <mergeCell ref="K275:N275"/>
    <mergeCell ref="K279:N279"/>
    <mergeCell ref="A272:D272"/>
    <mergeCell ref="E290:G290"/>
    <mergeCell ref="H290:J290"/>
    <mergeCell ref="E288:G288"/>
    <mergeCell ref="E281:G281"/>
    <mergeCell ref="E282:G282"/>
    <mergeCell ref="E280:G280"/>
    <mergeCell ref="H280:J280"/>
    <mergeCell ref="H281:J281"/>
    <mergeCell ref="A274:D274"/>
    <mergeCell ref="A275:D275"/>
    <mergeCell ref="E274:G274"/>
    <mergeCell ref="H274:J274"/>
    <mergeCell ref="E276:G276"/>
    <mergeCell ref="H276:J276"/>
    <mergeCell ref="A277:D277"/>
    <mergeCell ref="H277:J277"/>
    <mergeCell ref="A262:D262"/>
    <mergeCell ref="A263:D263"/>
    <mergeCell ref="E266:G266"/>
    <mergeCell ref="E264:G264"/>
    <mergeCell ref="A264:D264"/>
    <mergeCell ref="A265:D265"/>
    <mergeCell ref="A266:D266"/>
    <mergeCell ref="E262:G262"/>
    <mergeCell ref="E265:G265"/>
    <mergeCell ref="E257:G257"/>
    <mergeCell ref="E263:G263"/>
    <mergeCell ref="E258:G258"/>
    <mergeCell ref="H258:J258"/>
    <mergeCell ref="E261:G261"/>
    <mergeCell ref="E259:G259"/>
    <mergeCell ref="H261:J261"/>
    <mergeCell ref="H259:J259"/>
    <mergeCell ref="H260:J260"/>
    <mergeCell ref="H262:J262"/>
    <mergeCell ref="S215:U215"/>
    <mergeCell ref="H257:J257"/>
    <mergeCell ref="K250:N250"/>
    <mergeCell ref="H252:J252"/>
    <mergeCell ref="H250:J250"/>
    <mergeCell ref="S221:U221"/>
    <mergeCell ref="K231:N231"/>
    <mergeCell ref="H238:J238"/>
    <mergeCell ref="H246:J246"/>
    <mergeCell ref="O242:R242"/>
    <mergeCell ref="V205:Z205"/>
    <mergeCell ref="V206:Z206"/>
    <mergeCell ref="V215:Z215"/>
    <mergeCell ref="V212:Z212"/>
    <mergeCell ref="A208:Z208"/>
    <mergeCell ref="J211:L211"/>
    <mergeCell ref="M206:O206"/>
    <mergeCell ref="A213:E213"/>
    <mergeCell ref="F213:I213"/>
    <mergeCell ref="J213:L213"/>
    <mergeCell ref="V217:Z217"/>
    <mergeCell ref="Y221:Z221"/>
    <mergeCell ref="V218:Z218"/>
    <mergeCell ref="A201:C201"/>
    <mergeCell ref="J221:L221"/>
    <mergeCell ref="A221:E221"/>
    <mergeCell ref="F221:I221"/>
    <mergeCell ref="A220:Z220"/>
    <mergeCell ref="V201:Z201"/>
    <mergeCell ref="V202:Z202"/>
    <mergeCell ref="K521:N521"/>
    <mergeCell ref="O521:R521"/>
    <mergeCell ref="S261:V261"/>
    <mergeCell ref="O277:R277"/>
    <mergeCell ref="K277:N277"/>
    <mergeCell ref="K278:N278"/>
    <mergeCell ref="O278:R278"/>
    <mergeCell ref="O296:R296"/>
    <mergeCell ref="S296:V296"/>
    <mergeCell ref="K286:N286"/>
    <mergeCell ref="S521:V521"/>
    <mergeCell ref="W521:Z521"/>
    <mergeCell ref="S520:V520"/>
    <mergeCell ref="S267:V267"/>
    <mergeCell ref="S277:V277"/>
    <mergeCell ref="W296:Z296"/>
    <mergeCell ref="S288:V288"/>
    <mergeCell ref="W288:Z288"/>
    <mergeCell ref="E422:Z422"/>
    <mergeCell ref="A302:V302"/>
    <mergeCell ref="A217:E217"/>
    <mergeCell ref="F217:I217"/>
    <mergeCell ref="M221:O221"/>
    <mergeCell ref="E260:G260"/>
    <mergeCell ref="A252:D252"/>
    <mergeCell ref="K252:N252"/>
    <mergeCell ref="K251:N251"/>
    <mergeCell ref="O251:R251"/>
    <mergeCell ref="H251:J251"/>
    <mergeCell ref="O230:R230"/>
    <mergeCell ref="A305:Z305"/>
    <mergeCell ref="A329:F329"/>
    <mergeCell ref="S259:V259"/>
    <mergeCell ref="A309:Z309"/>
    <mergeCell ref="A304:Z304"/>
    <mergeCell ref="H300:J300"/>
    <mergeCell ref="E300:G300"/>
    <mergeCell ref="W302:Z302"/>
    <mergeCell ref="O261:R261"/>
    <mergeCell ref="W293:Z293"/>
    <mergeCell ref="K262:N262"/>
    <mergeCell ref="H268:J268"/>
    <mergeCell ref="H273:J273"/>
    <mergeCell ref="K273:N273"/>
    <mergeCell ref="K265:N265"/>
    <mergeCell ref="H265:J265"/>
    <mergeCell ref="H269:J269"/>
    <mergeCell ref="H270:J270"/>
    <mergeCell ref="H271:J271"/>
    <mergeCell ref="K268:N268"/>
    <mergeCell ref="H264:J264"/>
    <mergeCell ref="A232:D233"/>
    <mergeCell ref="E232:G232"/>
    <mergeCell ref="E233:G233"/>
    <mergeCell ref="H232:J232"/>
    <mergeCell ref="H233:J233"/>
    <mergeCell ref="E251:G251"/>
    <mergeCell ref="A245:D245"/>
    <mergeCell ref="A242:D244"/>
    <mergeCell ref="H245:J245"/>
    <mergeCell ref="K267:N267"/>
    <mergeCell ref="E268:G268"/>
    <mergeCell ref="H263:J263"/>
    <mergeCell ref="A227:D231"/>
    <mergeCell ref="E227:G227"/>
    <mergeCell ref="E229:G229"/>
    <mergeCell ref="H229:J229"/>
    <mergeCell ref="H228:J228"/>
    <mergeCell ref="H231:J231"/>
    <mergeCell ref="H227:J227"/>
    <mergeCell ref="E228:G228"/>
    <mergeCell ref="H230:J230"/>
    <mergeCell ref="E230:G230"/>
    <mergeCell ref="E231:G231"/>
    <mergeCell ref="S227:V227"/>
    <mergeCell ref="K224:N224"/>
    <mergeCell ref="O225:R225"/>
    <mergeCell ref="O224:R224"/>
    <mergeCell ref="K225:N225"/>
    <mergeCell ref="S225:V225"/>
    <mergeCell ref="A226:Z226"/>
    <mergeCell ref="H225:J225"/>
    <mergeCell ref="A225:D225"/>
    <mergeCell ref="E225:G225"/>
    <mergeCell ref="B325:C325"/>
    <mergeCell ref="E256:G256"/>
    <mergeCell ref="A280:D280"/>
    <mergeCell ref="A284:D284"/>
    <mergeCell ref="E277:G277"/>
    <mergeCell ref="A281:D281"/>
    <mergeCell ref="E275:G275"/>
    <mergeCell ref="A260:D260"/>
    <mergeCell ref="A306:Z306"/>
    <mergeCell ref="A307:Z307"/>
    <mergeCell ref="H400:K400"/>
    <mergeCell ref="A259:D259"/>
    <mergeCell ref="A256:D256"/>
    <mergeCell ref="A257:D257"/>
    <mergeCell ref="A278:D278"/>
    <mergeCell ref="A261:D261"/>
    <mergeCell ref="A258:D258"/>
    <mergeCell ref="K264:N264"/>
    <mergeCell ref="M363:O363"/>
    <mergeCell ref="N389:S389"/>
    <mergeCell ref="H401:K401"/>
    <mergeCell ref="H278:J278"/>
    <mergeCell ref="A392:S392"/>
    <mergeCell ref="A393:S393"/>
    <mergeCell ref="A388:E389"/>
    <mergeCell ref="F388:M388"/>
    <mergeCell ref="F389:M389"/>
    <mergeCell ref="A381:C381"/>
    <mergeCell ref="H282:J282"/>
    <mergeCell ref="H279:J279"/>
    <mergeCell ref="A390:S390"/>
    <mergeCell ref="A394:Z394"/>
    <mergeCell ref="H266:J266"/>
    <mergeCell ref="A267:D267"/>
    <mergeCell ref="A268:D268"/>
    <mergeCell ref="H267:J267"/>
    <mergeCell ref="A276:D276"/>
    <mergeCell ref="E267:G267"/>
    <mergeCell ref="H275:J275"/>
    <mergeCell ref="A391:E391"/>
    <mergeCell ref="F391:M391"/>
    <mergeCell ref="A487:F487"/>
    <mergeCell ref="B485:D485"/>
    <mergeCell ref="B422:C422"/>
    <mergeCell ref="L410:Q410"/>
    <mergeCell ref="A403:Z403"/>
    <mergeCell ref="L400:Q400"/>
    <mergeCell ref="N391:S391"/>
    <mergeCell ref="T391:Z391"/>
    <mergeCell ref="D467:F467"/>
    <mergeCell ref="A295:D295"/>
    <mergeCell ref="A296:D296"/>
    <mergeCell ref="H283:J283"/>
    <mergeCell ref="E283:G283"/>
    <mergeCell ref="E284:G284"/>
    <mergeCell ref="H284:J284"/>
    <mergeCell ref="A286:D286"/>
    <mergeCell ref="A287:D287"/>
    <mergeCell ref="A288:D288"/>
    <mergeCell ref="E289:G289"/>
    <mergeCell ref="H467:K467"/>
    <mergeCell ref="L467:Q467"/>
    <mergeCell ref="A436:Z436"/>
    <mergeCell ref="A437:Z437"/>
    <mergeCell ref="L444:Q444"/>
    <mergeCell ref="D465:F465"/>
    <mergeCell ref="H465:K465"/>
    <mergeCell ref="L465:Q465"/>
    <mergeCell ref="B450:F450"/>
    <mergeCell ref="B451:F451"/>
    <mergeCell ref="A458:D458"/>
    <mergeCell ref="A460:D460"/>
    <mergeCell ref="E460:K460"/>
    <mergeCell ref="H451:Z451"/>
    <mergeCell ref="L466:Q466"/>
    <mergeCell ref="A463:F463"/>
    <mergeCell ref="H463:K463"/>
    <mergeCell ref="L463:R463"/>
    <mergeCell ref="L442:Q442"/>
    <mergeCell ref="D443:F443"/>
    <mergeCell ref="H443:K443"/>
    <mergeCell ref="E458:K458"/>
    <mergeCell ref="A449:J449"/>
    <mergeCell ref="L458:R458"/>
    <mergeCell ref="A448:J448"/>
    <mergeCell ref="L443:Q443"/>
    <mergeCell ref="D444:F444"/>
    <mergeCell ref="H444:K444"/>
    <mergeCell ref="A433:Z433"/>
    <mergeCell ref="A434:Z434"/>
    <mergeCell ref="A435:Z435"/>
    <mergeCell ref="A464:Z464"/>
    <mergeCell ref="S460:Z460"/>
    <mergeCell ref="S454:Z456"/>
    <mergeCell ref="A438:Z438"/>
    <mergeCell ref="A441:Z441"/>
    <mergeCell ref="D442:F442"/>
    <mergeCell ref="H442:K442"/>
    <mergeCell ref="A439:Z439"/>
    <mergeCell ref="A440:F440"/>
    <mergeCell ref="H440:K440"/>
    <mergeCell ref="L440:R440"/>
    <mergeCell ref="D432:F432"/>
    <mergeCell ref="H432:K432"/>
    <mergeCell ref="L432:Q432"/>
    <mergeCell ref="D431:F431"/>
    <mergeCell ref="H431:K431"/>
    <mergeCell ref="L431:Q431"/>
    <mergeCell ref="T392:Z392"/>
    <mergeCell ref="H395:K395"/>
    <mergeCell ref="T393:Z393"/>
    <mergeCell ref="A399:Z399"/>
    <mergeCell ref="A395:F395"/>
    <mergeCell ref="A397:Z397"/>
    <mergeCell ref="A407:Z407"/>
    <mergeCell ref="D400:F400"/>
    <mergeCell ref="L395:R395"/>
    <mergeCell ref="A398:F398"/>
    <mergeCell ref="H398:K398"/>
    <mergeCell ref="L401:Q401"/>
    <mergeCell ref="D402:F402"/>
    <mergeCell ref="H402:K402"/>
    <mergeCell ref="L402:Q402"/>
    <mergeCell ref="D401:F401"/>
    <mergeCell ref="E418:Z418"/>
    <mergeCell ref="B421:C421"/>
    <mergeCell ref="E421:Z421"/>
    <mergeCell ref="D408:F408"/>
    <mergeCell ref="A411:Z411"/>
    <mergeCell ref="H408:K408"/>
    <mergeCell ref="L408:Q408"/>
    <mergeCell ref="D409:F409"/>
    <mergeCell ref="H409:K409"/>
    <mergeCell ref="L409:Q409"/>
    <mergeCell ref="D430:F430"/>
    <mergeCell ref="H430:K430"/>
    <mergeCell ref="L430:Q430"/>
    <mergeCell ref="A412:Z412"/>
    <mergeCell ref="B416:C416"/>
    <mergeCell ref="B420:C420"/>
    <mergeCell ref="E417:Z417"/>
    <mergeCell ref="E419:Z419"/>
    <mergeCell ref="E420:Z420"/>
    <mergeCell ref="E416:Z416"/>
    <mergeCell ref="A424:Z424"/>
    <mergeCell ref="A429:Z429"/>
    <mergeCell ref="A426:Z426"/>
    <mergeCell ref="A427:F427"/>
    <mergeCell ref="H427:K427"/>
    <mergeCell ref="L427:Q427"/>
    <mergeCell ref="A425:Z425"/>
    <mergeCell ref="R427:T427"/>
    <mergeCell ref="A428:Z428"/>
    <mergeCell ref="U427:X427"/>
    <mergeCell ref="B423:C423"/>
    <mergeCell ref="E423:Z423"/>
    <mergeCell ref="A404:Z404"/>
    <mergeCell ref="A405:Z405"/>
    <mergeCell ref="D410:F410"/>
    <mergeCell ref="H410:K410"/>
    <mergeCell ref="A406:F406"/>
    <mergeCell ref="H406:K406"/>
    <mergeCell ref="A417:C417"/>
    <mergeCell ref="B418:C418"/>
    <mergeCell ref="T390:Z390"/>
    <mergeCell ref="T389:Z389"/>
    <mergeCell ref="W381:Z381"/>
    <mergeCell ref="A382:Z382"/>
    <mergeCell ref="A383:F383"/>
    <mergeCell ref="H383:K383"/>
    <mergeCell ref="K381:N381"/>
    <mergeCell ref="O381:R381"/>
    <mergeCell ref="S381:V381"/>
    <mergeCell ref="A385:Z385"/>
    <mergeCell ref="O340:Q340"/>
    <mergeCell ref="T388:Z388"/>
    <mergeCell ref="A386:Z386"/>
    <mergeCell ref="A387:Z387"/>
    <mergeCell ref="N388:S388"/>
    <mergeCell ref="K380:N380"/>
    <mergeCell ref="W380:Z380"/>
    <mergeCell ref="O380:R380"/>
    <mergeCell ref="W379:Z379"/>
    <mergeCell ref="A352:Z352"/>
    <mergeCell ref="L370:R370"/>
    <mergeCell ref="S356:U356"/>
    <mergeCell ref="P355:R355"/>
    <mergeCell ref="V354:Z355"/>
    <mergeCell ref="G354:U354"/>
    <mergeCell ref="S363:U363"/>
    <mergeCell ref="A369:Z369"/>
    <mergeCell ref="A364:F364"/>
    <mergeCell ref="A366:F366"/>
    <mergeCell ref="G366:I366"/>
    <mergeCell ref="A330:Z330"/>
    <mergeCell ref="D331:F331"/>
    <mergeCell ref="B323:C323"/>
    <mergeCell ref="H331:K331"/>
    <mergeCell ref="E324:Z324"/>
    <mergeCell ref="E325:Z325"/>
    <mergeCell ref="B324:C324"/>
    <mergeCell ref="L331:Q331"/>
    <mergeCell ref="H329:K329"/>
    <mergeCell ref="L329:Q329"/>
    <mergeCell ref="A294:D294"/>
    <mergeCell ref="S272:V272"/>
    <mergeCell ref="W272:Z272"/>
    <mergeCell ref="O273:R273"/>
    <mergeCell ref="O272:R272"/>
    <mergeCell ref="E279:G279"/>
    <mergeCell ref="E278:G278"/>
    <mergeCell ref="E272:G272"/>
    <mergeCell ref="H272:J272"/>
    <mergeCell ref="E273:G273"/>
    <mergeCell ref="A269:D269"/>
    <mergeCell ref="A270:D270"/>
    <mergeCell ref="A273:D273"/>
    <mergeCell ref="K272:N272"/>
    <mergeCell ref="E269:G269"/>
    <mergeCell ref="E270:G270"/>
    <mergeCell ref="K269:N269"/>
    <mergeCell ref="S266:V266"/>
    <mergeCell ref="W266:Z266"/>
    <mergeCell ref="O268:R268"/>
    <mergeCell ref="S268:V268"/>
    <mergeCell ref="W268:Z268"/>
    <mergeCell ref="W267:Z267"/>
    <mergeCell ref="W259:Z259"/>
    <mergeCell ref="S250:V250"/>
    <mergeCell ref="W250:Z250"/>
    <mergeCell ref="S256:V256"/>
    <mergeCell ref="W256:Z256"/>
    <mergeCell ref="S257:V257"/>
    <mergeCell ref="W257:Z257"/>
    <mergeCell ref="S251:V251"/>
    <mergeCell ref="S258:V258"/>
    <mergeCell ref="W258:Z258"/>
    <mergeCell ref="S242:V242"/>
    <mergeCell ref="E242:G242"/>
    <mergeCell ref="K244:N244"/>
    <mergeCell ref="K242:N242"/>
    <mergeCell ref="E243:G243"/>
    <mergeCell ref="H242:J242"/>
    <mergeCell ref="H243:J243"/>
    <mergeCell ref="H244:J244"/>
    <mergeCell ref="E244:G244"/>
    <mergeCell ref="K247:N247"/>
    <mergeCell ref="H249:J249"/>
    <mergeCell ref="H248:J248"/>
    <mergeCell ref="H247:J247"/>
    <mergeCell ref="W241:Z241"/>
    <mergeCell ref="K243:N243"/>
    <mergeCell ref="O244:R244"/>
    <mergeCell ref="S244:V244"/>
    <mergeCell ref="O243:R243"/>
    <mergeCell ref="S243:V243"/>
    <mergeCell ref="K241:N241"/>
    <mergeCell ref="O241:R241"/>
    <mergeCell ref="S241:V241"/>
    <mergeCell ref="W242:Z242"/>
    <mergeCell ref="K245:N245"/>
    <mergeCell ref="K246:N246"/>
    <mergeCell ref="E249:G249"/>
    <mergeCell ref="A249:D250"/>
    <mergeCell ref="E250:G250"/>
    <mergeCell ref="A247:D247"/>
    <mergeCell ref="E247:G247"/>
    <mergeCell ref="A246:D246"/>
    <mergeCell ref="E246:G246"/>
    <mergeCell ref="E245:G245"/>
    <mergeCell ref="A241:D241"/>
    <mergeCell ref="H241:J241"/>
    <mergeCell ref="A240:D240"/>
    <mergeCell ref="H240:J240"/>
    <mergeCell ref="E241:G241"/>
    <mergeCell ref="E240:G240"/>
    <mergeCell ref="O240:R240"/>
    <mergeCell ref="O236:R236"/>
    <mergeCell ref="S236:V236"/>
    <mergeCell ref="A239:D239"/>
    <mergeCell ref="K238:N238"/>
    <mergeCell ref="E238:G238"/>
    <mergeCell ref="K240:N240"/>
    <mergeCell ref="E239:G239"/>
    <mergeCell ref="H239:J239"/>
    <mergeCell ref="H236:J236"/>
    <mergeCell ref="A234:D234"/>
    <mergeCell ref="A235:D238"/>
    <mergeCell ref="E235:G235"/>
    <mergeCell ref="E236:G236"/>
    <mergeCell ref="E234:G234"/>
    <mergeCell ref="H235:J235"/>
    <mergeCell ref="E237:G237"/>
    <mergeCell ref="S233:V233"/>
    <mergeCell ref="W233:Z233"/>
    <mergeCell ref="W235:Z235"/>
    <mergeCell ref="H234:J234"/>
    <mergeCell ref="H237:J237"/>
    <mergeCell ref="O234:R234"/>
    <mergeCell ref="W234:Z234"/>
    <mergeCell ref="O237:R237"/>
    <mergeCell ref="S218:U218"/>
    <mergeCell ref="S224:V224"/>
    <mergeCell ref="W224:Z224"/>
    <mergeCell ref="S222:U222"/>
    <mergeCell ref="A219:Z219"/>
    <mergeCell ref="P221:R221"/>
    <mergeCell ref="A222:E222"/>
    <mergeCell ref="H224:J224"/>
    <mergeCell ref="A224:D224"/>
    <mergeCell ref="V221:X221"/>
    <mergeCell ref="S217:U217"/>
    <mergeCell ref="J216:L216"/>
    <mergeCell ref="M216:O216"/>
    <mergeCell ref="S216:U216"/>
    <mergeCell ref="J217:L217"/>
    <mergeCell ref="M217:O217"/>
    <mergeCell ref="P217:R217"/>
    <mergeCell ref="P216:R216"/>
    <mergeCell ref="W225:Z225"/>
    <mergeCell ref="A218:E218"/>
    <mergeCell ref="F218:I218"/>
    <mergeCell ref="J218:L218"/>
    <mergeCell ref="M218:O218"/>
    <mergeCell ref="P218:R218"/>
    <mergeCell ref="V222:X222"/>
    <mergeCell ref="Y222:Z222"/>
    <mergeCell ref="F222:I222"/>
    <mergeCell ref="E224:G224"/>
    <mergeCell ref="A216:E216"/>
    <mergeCell ref="A214:E214"/>
    <mergeCell ref="F214:I214"/>
    <mergeCell ref="J214:L214"/>
    <mergeCell ref="F216:I216"/>
    <mergeCell ref="A215:E215"/>
    <mergeCell ref="F215:I215"/>
    <mergeCell ref="J215:L215"/>
    <mergeCell ref="A212:E212"/>
    <mergeCell ref="F212:I212"/>
    <mergeCell ref="J212:L212"/>
    <mergeCell ref="M212:O212"/>
    <mergeCell ref="A206:C206"/>
    <mergeCell ref="D206:F206"/>
    <mergeCell ref="A198:Z198"/>
    <mergeCell ref="A197:Z197"/>
    <mergeCell ref="A199:F200"/>
    <mergeCell ref="G199:Z199"/>
    <mergeCell ref="V200:Z200"/>
    <mergeCell ref="G200:I200"/>
    <mergeCell ref="J200:L200"/>
    <mergeCell ref="M200:O200"/>
    <mergeCell ref="K190:O190"/>
    <mergeCell ref="F192:J192"/>
    <mergeCell ref="K192:O192"/>
    <mergeCell ref="B190:E190"/>
    <mergeCell ref="F190:J190"/>
    <mergeCell ref="K186:O186"/>
    <mergeCell ref="B189:E189"/>
    <mergeCell ref="B187:E187"/>
    <mergeCell ref="F187:J187"/>
    <mergeCell ref="B186:E186"/>
    <mergeCell ref="K188:O188"/>
    <mergeCell ref="B173:F173"/>
    <mergeCell ref="B174:F174"/>
    <mergeCell ref="K184:O184"/>
    <mergeCell ref="Q174:V174"/>
    <mergeCell ref="M174:P174"/>
    <mergeCell ref="M173:P173"/>
    <mergeCell ref="Q173:V173"/>
    <mergeCell ref="G173:L173"/>
    <mergeCell ref="G174:L174"/>
    <mergeCell ref="M179:P179"/>
    <mergeCell ref="V152:Z152"/>
    <mergeCell ref="R153:U153"/>
    <mergeCell ref="V154:Z154"/>
    <mergeCell ref="Q170:V170"/>
    <mergeCell ref="A165:Q165"/>
    <mergeCell ref="R165:U165"/>
    <mergeCell ref="V165:Z165"/>
    <mergeCell ref="A169:Z169"/>
    <mergeCell ref="B168:F168"/>
    <mergeCell ref="V157:Z157"/>
    <mergeCell ref="R156:U156"/>
    <mergeCell ref="R158:U158"/>
    <mergeCell ref="V159:Z159"/>
    <mergeCell ref="R157:U157"/>
    <mergeCell ref="M171:P171"/>
    <mergeCell ref="G172:L172"/>
    <mergeCell ref="R159:U159"/>
    <mergeCell ref="G168:L168"/>
    <mergeCell ref="G170:L170"/>
    <mergeCell ref="Q172:V172"/>
    <mergeCell ref="M172:P172"/>
    <mergeCell ref="V161:Z161"/>
    <mergeCell ref="H159:L159"/>
    <mergeCell ref="G171:L171"/>
    <mergeCell ref="A180:V180"/>
    <mergeCell ref="B179:F179"/>
    <mergeCell ref="Q179:V179"/>
    <mergeCell ref="B171:F171"/>
    <mergeCell ref="B175:F175"/>
    <mergeCell ref="G179:L179"/>
    <mergeCell ref="B172:F172"/>
    <mergeCell ref="Q171:V171"/>
    <mergeCell ref="G175:L175"/>
    <mergeCell ref="Q175:V175"/>
    <mergeCell ref="P186:S186"/>
    <mergeCell ref="P200:R200"/>
    <mergeCell ref="S200:U200"/>
    <mergeCell ref="K189:O189"/>
    <mergeCell ref="P189:S189"/>
    <mergeCell ref="T192:W192"/>
    <mergeCell ref="A196:S196"/>
    <mergeCell ref="T196:W196"/>
    <mergeCell ref="B188:E188"/>
    <mergeCell ref="F188:J188"/>
    <mergeCell ref="P201:R201"/>
    <mergeCell ref="S202:U202"/>
    <mergeCell ref="X196:Z196"/>
    <mergeCell ref="P202:R202"/>
    <mergeCell ref="X195:Z195"/>
    <mergeCell ref="F184:J184"/>
    <mergeCell ref="X188:Z188"/>
    <mergeCell ref="X189:Z189"/>
    <mergeCell ref="X190:Z190"/>
    <mergeCell ref="X191:Z191"/>
    <mergeCell ref="X192:Z192"/>
    <mergeCell ref="X193:Z193"/>
    <mergeCell ref="F189:J189"/>
    <mergeCell ref="P193:S193"/>
    <mergeCell ref="B185:E185"/>
    <mergeCell ref="F185:J185"/>
    <mergeCell ref="T186:W186"/>
    <mergeCell ref="T184:W184"/>
    <mergeCell ref="P184:S184"/>
    <mergeCell ref="B184:E184"/>
    <mergeCell ref="P185:S185"/>
    <mergeCell ref="T185:W185"/>
    <mergeCell ref="F186:J186"/>
    <mergeCell ref="K185:O185"/>
    <mergeCell ref="A445:Z445"/>
    <mergeCell ref="A446:Z446"/>
    <mergeCell ref="T187:W187"/>
    <mergeCell ref="S459:Z459"/>
    <mergeCell ref="P188:S188"/>
    <mergeCell ref="T188:W188"/>
    <mergeCell ref="T189:W189"/>
    <mergeCell ref="P191:S191"/>
    <mergeCell ref="S211:U211"/>
    <mergeCell ref="P192:S192"/>
    <mergeCell ref="H471:L471"/>
    <mergeCell ref="E459:K459"/>
    <mergeCell ref="A452:Z452"/>
    <mergeCell ref="A453:Z453"/>
    <mergeCell ref="A459:D459"/>
    <mergeCell ref="A454:D456"/>
    <mergeCell ref="E454:R454"/>
    <mergeCell ref="E455:K456"/>
    <mergeCell ref="L455:R456"/>
    <mergeCell ref="S458:Z458"/>
    <mergeCell ref="A468:Z468"/>
    <mergeCell ref="A457:D457"/>
    <mergeCell ref="E457:K457"/>
    <mergeCell ref="L457:R457"/>
    <mergeCell ref="L459:R459"/>
    <mergeCell ref="A462:Z462"/>
    <mergeCell ref="S457:Z457"/>
    <mergeCell ref="D466:F466"/>
    <mergeCell ref="H466:K466"/>
    <mergeCell ref="L460:R460"/>
    <mergeCell ref="G473:Z473"/>
    <mergeCell ref="F484:Z484"/>
    <mergeCell ref="F483:Z483"/>
    <mergeCell ref="A482:Z482"/>
    <mergeCell ref="A481:Z481"/>
    <mergeCell ref="B473:E473"/>
    <mergeCell ref="B484:D484"/>
    <mergeCell ref="D479:F479"/>
    <mergeCell ref="A474:Z474"/>
    <mergeCell ref="H477:K477"/>
    <mergeCell ref="A469:Z469"/>
    <mergeCell ref="O520:R520"/>
    <mergeCell ref="F485:Z485"/>
    <mergeCell ref="A521:C521"/>
    <mergeCell ref="D521:F521"/>
    <mergeCell ref="G521:J521"/>
    <mergeCell ref="H489:K489"/>
    <mergeCell ref="D489:F489"/>
    <mergeCell ref="D490:F490"/>
    <mergeCell ref="D491:F491"/>
    <mergeCell ref="A520:C520"/>
    <mergeCell ref="D520:F520"/>
    <mergeCell ref="G520:J520"/>
    <mergeCell ref="D519:F519"/>
    <mergeCell ref="K520:N520"/>
    <mergeCell ref="A517:Z517"/>
    <mergeCell ref="A518:Z518"/>
    <mergeCell ref="W519:Z519"/>
    <mergeCell ref="O519:R519"/>
    <mergeCell ref="G519:J519"/>
    <mergeCell ref="S519:V519"/>
    <mergeCell ref="K519:N519"/>
    <mergeCell ref="W520:Z520"/>
    <mergeCell ref="A519:C519"/>
    <mergeCell ref="A513:Z513"/>
    <mergeCell ref="C508:F508"/>
    <mergeCell ref="H506:Z506"/>
    <mergeCell ref="H507:Z507"/>
    <mergeCell ref="H508:Z508"/>
    <mergeCell ref="C506:F506"/>
    <mergeCell ref="H450:Z450"/>
    <mergeCell ref="G497:K497"/>
    <mergeCell ref="A509:Z509"/>
    <mergeCell ref="C507:F507"/>
    <mergeCell ref="A492:J492"/>
    <mergeCell ref="B495:F495"/>
    <mergeCell ref="A501:Z501"/>
    <mergeCell ref="A500:Z500"/>
    <mergeCell ref="A498:Z498"/>
    <mergeCell ref="L497:N497"/>
    <mergeCell ref="B483:D483"/>
    <mergeCell ref="L478:Q478"/>
    <mergeCell ref="A476:Z476"/>
    <mergeCell ref="D477:F477"/>
    <mergeCell ref="H479:K479"/>
    <mergeCell ref="A480:Z480"/>
    <mergeCell ref="R125:U125"/>
    <mergeCell ref="V125:Z128"/>
    <mergeCell ref="R128:U128"/>
    <mergeCell ref="A107:Z107"/>
    <mergeCell ref="A120:Z120"/>
    <mergeCell ref="A123:Z123"/>
    <mergeCell ref="R127:U127"/>
    <mergeCell ref="B127:G127"/>
    <mergeCell ref="M128:Q128"/>
    <mergeCell ref="A117:Z117"/>
    <mergeCell ref="A100:Z100"/>
    <mergeCell ref="A101:Z101"/>
    <mergeCell ref="A102:Z102"/>
    <mergeCell ref="S201:U201"/>
    <mergeCell ref="R134:U134"/>
    <mergeCell ref="A103:Z103"/>
    <mergeCell ref="A118:Z118"/>
    <mergeCell ref="A104:Z104"/>
    <mergeCell ref="A105:Z105"/>
    <mergeCell ref="A106:Z106"/>
    <mergeCell ref="K257:N257"/>
    <mergeCell ref="A114:Z114"/>
    <mergeCell ref="A115:Z115"/>
    <mergeCell ref="A116:Z116"/>
    <mergeCell ref="V133:Z133"/>
    <mergeCell ref="A119:Z119"/>
    <mergeCell ref="B128:G128"/>
    <mergeCell ref="B132:G133"/>
    <mergeCell ref="H132:L133"/>
    <mergeCell ref="M131:Q131"/>
    <mergeCell ref="M211:O211"/>
    <mergeCell ref="J204:L204"/>
    <mergeCell ref="S203:U203"/>
    <mergeCell ref="P203:R203"/>
    <mergeCell ref="S204:U204"/>
    <mergeCell ref="M205:O205"/>
    <mergeCell ref="P205:R205"/>
    <mergeCell ref="S205:U205"/>
    <mergeCell ref="M204:O204"/>
    <mergeCell ref="P204:R204"/>
    <mergeCell ref="T190:W190"/>
    <mergeCell ref="T193:W193"/>
    <mergeCell ref="T194:W194"/>
    <mergeCell ref="P190:S190"/>
    <mergeCell ref="R129:U129"/>
    <mergeCell ref="V148:Z148"/>
    <mergeCell ref="R135:U135"/>
    <mergeCell ref="V135:Z135"/>
    <mergeCell ref="V132:Z132"/>
    <mergeCell ref="V134:Z134"/>
    <mergeCell ref="R132:U132"/>
    <mergeCell ref="V146:Z147"/>
    <mergeCell ref="R146:U146"/>
    <mergeCell ref="R140:U140"/>
    <mergeCell ref="A129:Q129"/>
    <mergeCell ref="L475:R475"/>
    <mergeCell ref="S206:U206"/>
    <mergeCell ref="A314:Z314"/>
    <mergeCell ref="A210:I211"/>
    <mergeCell ref="K263:N263"/>
    <mergeCell ref="A313:Z313"/>
    <mergeCell ref="S214:U214"/>
    <mergeCell ref="P213:R213"/>
    <mergeCell ref="S213:U213"/>
    <mergeCell ref="A493:Z493"/>
    <mergeCell ref="H487:K487"/>
    <mergeCell ref="A486:Z486"/>
    <mergeCell ref="A488:Z488"/>
    <mergeCell ref="L489:Q489"/>
    <mergeCell ref="H491:K491"/>
    <mergeCell ref="L487:R487"/>
    <mergeCell ref="H490:L490"/>
    <mergeCell ref="A95:Z95"/>
    <mergeCell ref="A96:Z96"/>
    <mergeCell ref="A97:Z97"/>
    <mergeCell ref="L491:Q491"/>
    <mergeCell ref="L479:Q479"/>
    <mergeCell ref="L477:Q477"/>
    <mergeCell ref="D478:F478"/>
    <mergeCell ref="H478:K478"/>
    <mergeCell ref="A475:F475"/>
    <mergeCell ref="H475:K475"/>
    <mergeCell ref="A44:Z44"/>
    <mergeCell ref="A55:X55"/>
    <mergeCell ref="A59:X59"/>
    <mergeCell ref="A93:H93"/>
    <mergeCell ref="I92:T92"/>
    <mergeCell ref="I93:T93"/>
    <mergeCell ref="U92:Z92"/>
    <mergeCell ref="U93:Z93"/>
    <mergeCell ref="A92:H92"/>
    <mergeCell ref="A89:Z89"/>
    <mergeCell ref="A75:Z75"/>
    <mergeCell ref="A77:Z77"/>
    <mergeCell ref="A21:Z21"/>
    <mergeCell ref="A22:Z22"/>
    <mergeCell ref="A70:Z70"/>
    <mergeCell ref="A71:Z71"/>
    <mergeCell ref="A65:X65"/>
    <mergeCell ref="A66:X66"/>
    <mergeCell ref="A67:X67"/>
    <mergeCell ref="A43:Z43"/>
    <mergeCell ref="Y56:Z56"/>
    <mergeCell ref="Y64:Z64"/>
    <mergeCell ref="I91:T91"/>
    <mergeCell ref="U91:Z91"/>
    <mergeCell ref="Y67:Z67"/>
    <mergeCell ref="Y66:Z66"/>
    <mergeCell ref="A73:Z73"/>
    <mergeCell ref="A88:Z88"/>
    <mergeCell ref="A83:Z83"/>
    <mergeCell ref="A84:Z84"/>
    <mergeCell ref="A69:Z69"/>
    <mergeCell ref="A74:Z74"/>
    <mergeCell ref="A72:Z72"/>
    <mergeCell ref="A61:X61"/>
    <mergeCell ref="A62:X62"/>
    <mergeCell ref="A63:X63"/>
    <mergeCell ref="A64:X64"/>
    <mergeCell ref="A79:Z79"/>
    <mergeCell ref="A82:Z82"/>
    <mergeCell ref="A85:Z85"/>
    <mergeCell ref="A86:Z86"/>
    <mergeCell ref="A90:Z90"/>
    <mergeCell ref="M127:Q127"/>
    <mergeCell ref="A113:Z113"/>
    <mergeCell ref="M126:Q126"/>
    <mergeCell ref="R124:U124"/>
    <mergeCell ref="V124:Z124"/>
    <mergeCell ref="A91:H91"/>
    <mergeCell ref="A98:Z98"/>
    <mergeCell ref="A99:Z99"/>
    <mergeCell ref="R126:U126"/>
    <mergeCell ref="A47:X47"/>
    <mergeCell ref="A48:X48"/>
    <mergeCell ref="Y57:Z57"/>
    <mergeCell ref="Y58:Z58"/>
    <mergeCell ref="A57:X57"/>
    <mergeCell ref="A58:X58"/>
    <mergeCell ref="A51:X51"/>
    <mergeCell ref="A52:X52"/>
    <mergeCell ref="A53:X53"/>
    <mergeCell ref="A54:X54"/>
    <mergeCell ref="A202:C202"/>
    <mergeCell ref="G203:I203"/>
    <mergeCell ref="D202:F202"/>
    <mergeCell ref="Y49:Z49"/>
    <mergeCell ref="Y50:Z50"/>
    <mergeCell ref="Y51:Z51"/>
    <mergeCell ref="Y52:Z52"/>
    <mergeCell ref="A87:Z87"/>
    <mergeCell ref="A80:Z80"/>
    <mergeCell ref="A81:Z81"/>
    <mergeCell ref="A204:C204"/>
    <mergeCell ref="D204:F204"/>
    <mergeCell ref="G204:I204"/>
    <mergeCell ref="A203:C203"/>
    <mergeCell ref="D203:F203"/>
    <mergeCell ref="D201:F201"/>
    <mergeCell ref="J202:L202"/>
    <mergeCell ref="J203:L203"/>
    <mergeCell ref="M203:O203"/>
    <mergeCell ref="G201:I201"/>
    <mergeCell ref="J201:L201"/>
    <mergeCell ref="M201:O201"/>
    <mergeCell ref="G202:I202"/>
    <mergeCell ref="M202:O202"/>
    <mergeCell ref="O257:R257"/>
    <mergeCell ref="O259:R259"/>
    <mergeCell ref="M214:O214"/>
    <mergeCell ref="M215:O215"/>
    <mergeCell ref="O233:R233"/>
    <mergeCell ref="K234:N234"/>
    <mergeCell ref="K235:N235"/>
    <mergeCell ref="K236:N236"/>
    <mergeCell ref="K237:N237"/>
    <mergeCell ref="K233:N233"/>
    <mergeCell ref="A205:C205"/>
    <mergeCell ref="D205:F205"/>
    <mergeCell ref="G205:I205"/>
    <mergeCell ref="J205:L205"/>
    <mergeCell ref="G206:I206"/>
    <mergeCell ref="J206:L206"/>
    <mergeCell ref="P206:R206"/>
    <mergeCell ref="J222:L222"/>
    <mergeCell ref="J207:L207"/>
    <mergeCell ref="M222:O222"/>
    <mergeCell ref="P222:R222"/>
    <mergeCell ref="P212:R212"/>
    <mergeCell ref="P214:R214"/>
    <mergeCell ref="M213:O213"/>
    <mergeCell ref="K232:N232"/>
    <mergeCell ref="O232:R232"/>
    <mergeCell ref="P215:R215"/>
    <mergeCell ref="K228:N228"/>
    <mergeCell ref="O228:R228"/>
    <mergeCell ref="K227:N227"/>
    <mergeCell ref="O227:R227"/>
    <mergeCell ref="K229:N229"/>
    <mergeCell ref="K230:N230"/>
    <mergeCell ref="A223:Z223"/>
    <mergeCell ref="W265:Z265"/>
    <mergeCell ref="K266:N266"/>
    <mergeCell ref="A328:Z328"/>
    <mergeCell ref="E323:Z323"/>
    <mergeCell ref="A318:Z318"/>
    <mergeCell ref="A319:Z319"/>
    <mergeCell ref="A283:D283"/>
    <mergeCell ref="S273:V273"/>
    <mergeCell ref="W273:Z273"/>
    <mergeCell ref="O266:R266"/>
    <mergeCell ref="G381:J381"/>
    <mergeCell ref="D381:F381"/>
    <mergeCell ref="G355:I355"/>
    <mergeCell ref="M355:O355"/>
    <mergeCell ref="K379:N379"/>
    <mergeCell ref="O379:R379"/>
    <mergeCell ref="D379:F379"/>
    <mergeCell ref="A375:Z375"/>
    <mergeCell ref="S355:U355"/>
    <mergeCell ref="A379:C379"/>
    <mergeCell ref="A7:Z7"/>
    <mergeCell ref="A18:Z18"/>
    <mergeCell ref="A19:Z19"/>
    <mergeCell ref="A20:Z20"/>
    <mergeCell ref="N8:O8"/>
    <mergeCell ref="A45:Z45"/>
    <mergeCell ref="A108:Z108"/>
    <mergeCell ref="A60:X60"/>
    <mergeCell ref="Y60:Z60"/>
    <mergeCell ref="Y46:Z46"/>
    <mergeCell ref="Y47:Z47"/>
    <mergeCell ref="Y48:Z48"/>
    <mergeCell ref="A46:X46"/>
    <mergeCell ref="Y54:Z54"/>
    <mergeCell ref="Y55:Z55"/>
    <mergeCell ref="A49:X49"/>
    <mergeCell ref="A50:X50"/>
    <mergeCell ref="H127:L128"/>
    <mergeCell ref="B124:G124"/>
    <mergeCell ref="H124:L124"/>
    <mergeCell ref="M124:Q124"/>
    <mergeCell ref="A109:Z109"/>
    <mergeCell ref="A111:Z111"/>
    <mergeCell ref="A112:Z112"/>
    <mergeCell ref="B126:G126"/>
    <mergeCell ref="Y53:Z53"/>
    <mergeCell ref="H125:L126"/>
    <mergeCell ref="M125:Q125"/>
    <mergeCell ref="Y59:Z59"/>
    <mergeCell ref="Y61:Z61"/>
    <mergeCell ref="Y62:Z62"/>
    <mergeCell ref="Y63:Z63"/>
    <mergeCell ref="Y65:Z65"/>
    <mergeCell ref="A56:X56"/>
    <mergeCell ref="B125:G125"/>
    <mergeCell ref="B131:G131"/>
    <mergeCell ref="H131:L131"/>
    <mergeCell ref="B130:G130"/>
    <mergeCell ref="H130:L130"/>
    <mergeCell ref="M130:Q130"/>
    <mergeCell ref="R130:U130"/>
    <mergeCell ref="M135:Q135"/>
    <mergeCell ref="H134:L135"/>
    <mergeCell ref="M134:Q134"/>
    <mergeCell ref="M132:Q132"/>
    <mergeCell ref="B135:G135"/>
    <mergeCell ref="B134:G134"/>
    <mergeCell ref="V143:Z143"/>
    <mergeCell ref="R145:U145"/>
    <mergeCell ref="V144:Z144"/>
    <mergeCell ref="V145:Z145"/>
    <mergeCell ref="V137:Z137"/>
    <mergeCell ref="R136:U136"/>
    <mergeCell ref="R138:U138"/>
    <mergeCell ref="M140:Q140"/>
    <mergeCell ref="M151:Q151"/>
    <mergeCell ref="M148:Q148"/>
    <mergeCell ref="M141:Q141"/>
    <mergeCell ref="M150:Q150"/>
    <mergeCell ref="M147:Q147"/>
    <mergeCell ref="M146:Q146"/>
    <mergeCell ref="M142:Q142"/>
    <mergeCell ref="M143:Q143"/>
    <mergeCell ref="W170:Z170"/>
    <mergeCell ref="W177:Z177"/>
    <mergeCell ref="T191:W191"/>
    <mergeCell ref="W179:Z179"/>
    <mergeCell ref="W181:Z181"/>
    <mergeCell ref="W171:Z171"/>
    <mergeCell ref="X185:Z185"/>
    <mergeCell ref="A177:V177"/>
    <mergeCell ref="B176:F176"/>
    <mergeCell ref="G176:L176"/>
    <mergeCell ref="M159:Q159"/>
    <mergeCell ref="M170:P170"/>
    <mergeCell ref="V162:Z163"/>
    <mergeCell ref="R162:U162"/>
    <mergeCell ref="M168:P168"/>
    <mergeCell ref="A167:Z167"/>
    <mergeCell ref="B170:F170"/>
    <mergeCell ref="V164:Z164"/>
    <mergeCell ref="B164:G164"/>
    <mergeCell ref="H164:L164"/>
    <mergeCell ref="M162:Q162"/>
    <mergeCell ref="A183:Z183"/>
    <mergeCell ref="A178:Z178"/>
    <mergeCell ref="A181:V181"/>
    <mergeCell ref="W173:Z173"/>
    <mergeCell ref="W180:Z180"/>
    <mergeCell ref="M176:P176"/>
    <mergeCell ref="Q176:V176"/>
    <mergeCell ref="W176:Z176"/>
    <mergeCell ref="W174:Z174"/>
    <mergeCell ref="B157:G157"/>
    <mergeCell ref="X187:Z187"/>
    <mergeCell ref="K187:O187"/>
    <mergeCell ref="P187:S187"/>
    <mergeCell ref="B158:G158"/>
    <mergeCell ref="H158:L158"/>
    <mergeCell ref="B162:G163"/>
    <mergeCell ref="H162:L163"/>
    <mergeCell ref="M163:Q163"/>
    <mergeCell ref="R163:U163"/>
    <mergeCell ref="M136:Q136"/>
    <mergeCell ref="R139:U139"/>
    <mergeCell ref="V140:Z140"/>
    <mergeCell ref="M139:Q139"/>
    <mergeCell ref="B137:G138"/>
    <mergeCell ref="H137:L138"/>
    <mergeCell ref="M137:Q137"/>
    <mergeCell ref="R137:U137"/>
    <mergeCell ref="M138:Q138"/>
    <mergeCell ref="R151:U151"/>
    <mergeCell ref="V130:Z130"/>
    <mergeCell ref="M133:Q133"/>
    <mergeCell ref="V131:Z131"/>
    <mergeCell ref="R133:U133"/>
    <mergeCell ref="R131:U131"/>
    <mergeCell ref="V139:Z139"/>
    <mergeCell ref="V136:Z136"/>
    <mergeCell ref="V138:Z138"/>
    <mergeCell ref="V151:Z151"/>
    <mergeCell ref="R152:U152"/>
    <mergeCell ref="B161:G161"/>
    <mergeCell ref="H161:L161"/>
    <mergeCell ref="B159:G159"/>
    <mergeCell ref="M155:Q155"/>
    <mergeCell ref="M152:Q152"/>
    <mergeCell ref="M157:Q157"/>
    <mergeCell ref="M156:Q156"/>
    <mergeCell ref="M154:Q154"/>
    <mergeCell ref="M153:Q153"/>
    <mergeCell ref="V153:Z153"/>
    <mergeCell ref="V158:Z158"/>
    <mergeCell ref="R155:U155"/>
    <mergeCell ref="B153:G153"/>
    <mergeCell ref="H153:L153"/>
    <mergeCell ref="B154:G155"/>
    <mergeCell ref="H154:L155"/>
    <mergeCell ref="B156:G156"/>
    <mergeCell ref="H156:L156"/>
    <mergeCell ref="H157:L157"/>
    <mergeCell ref="W168:Z168"/>
    <mergeCell ref="Q168:V168"/>
    <mergeCell ref="V150:Z150"/>
    <mergeCell ref="M161:Q161"/>
    <mergeCell ref="R161:U161"/>
    <mergeCell ref="V155:Z155"/>
    <mergeCell ref="V156:Z156"/>
    <mergeCell ref="M158:Q158"/>
    <mergeCell ref="R154:U154"/>
    <mergeCell ref="R150:U150"/>
    <mergeCell ref="R143:U143"/>
    <mergeCell ref="M144:Q144"/>
    <mergeCell ref="R149:U149"/>
    <mergeCell ref="R148:U148"/>
    <mergeCell ref="R147:U147"/>
    <mergeCell ref="R144:U144"/>
    <mergeCell ref="R141:U141"/>
    <mergeCell ref="V142:Z142"/>
    <mergeCell ref="R142:U142"/>
    <mergeCell ref="V141:Z141"/>
    <mergeCell ref="V149:Z149"/>
    <mergeCell ref="M149:Q149"/>
    <mergeCell ref="M145:Q145"/>
    <mergeCell ref="B139:G139"/>
    <mergeCell ref="B140:G141"/>
    <mergeCell ref="B142:G143"/>
    <mergeCell ref="H142:L143"/>
    <mergeCell ref="H139:L139"/>
    <mergeCell ref="H141:L141"/>
    <mergeCell ref="H140:L140"/>
    <mergeCell ref="H150:L150"/>
    <mergeCell ref="H151:L152"/>
    <mergeCell ref="B144:G144"/>
    <mergeCell ref="H144:L144"/>
    <mergeCell ref="B146:G149"/>
    <mergeCell ref="B145:G145"/>
    <mergeCell ref="H145:L145"/>
    <mergeCell ref="H148:L149"/>
    <mergeCell ref="H146:L147"/>
    <mergeCell ref="B150:G152"/>
    <mergeCell ref="W299:Z299"/>
    <mergeCell ref="A297:D297"/>
    <mergeCell ref="E297:G297"/>
    <mergeCell ref="H297:J297"/>
    <mergeCell ref="K297:N297"/>
    <mergeCell ref="E299:G299"/>
    <mergeCell ref="H299:J299"/>
    <mergeCell ref="K299:N299"/>
    <mergeCell ref="O299:R299"/>
    <mergeCell ref="W297:Z297"/>
    <mergeCell ref="O297:R297"/>
    <mergeCell ref="S297:V297"/>
    <mergeCell ref="K260:N260"/>
    <mergeCell ref="K258:N258"/>
    <mergeCell ref="K259:N259"/>
    <mergeCell ref="O260:R260"/>
    <mergeCell ref="O258:R258"/>
    <mergeCell ref="K261:N261"/>
    <mergeCell ref="O265:R265"/>
    <mergeCell ref="S265:V265"/>
    <mergeCell ref="W175:Z175"/>
    <mergeCell ref="W172:Z172"/>
    <mergeCell ref="X186:Z186"/>
    <mergeCell ref="X184:Z184"/>
    <mergeCell ref="X194:Z194"/>
    <mergeCell ref="A209:Z209"/>
    <mergeCell ref="S207:U207"/>
    <mergeCell ref="P211:R211"/>
    <mergeCell ref="V207:Z207"/>
    <mergeCell ref="A207:C207"/>
    <mergeCell ref="D207:F207"/>
    <mergeCell ref="G207:I207"/>
    <mergeCell ref="M207:O207"/>
    <mergeCell ref="P207:R207"/>
    <mergeCell ref="M164:Q164"/>
    <mergeCell ref="R164:U164"/>
    <mergeCell ref="M175:P175"/>
    <mergeCell ref="M490:R490"/>
    <mergeCell ref="A384:Z384"/>
    <mergeCell ref="A350:Z350"/>
    <mergeCell ref="L398:R398"/>
    <mergeCell ref="L406:R406"/>
    <mergeCell ref="A376:C376"/>
    <mergeCell ref="L383:R383"/>
    <mergeCell ref="S380:V380"/>
    <mergeCell ref="J355:L355"/>
    <mergeCell ref="G379:J379"/>
    <mergeCell ref="G380:J380"/>
    <mergeCell ref="G378:J378"/>
    <mergeCell ref="D377:V377"/>
    <mergeCell ref="G361:I361"/>
    <mergeCell ref="J361:L361"/>
    <mergeCell ref="M364:O364"/>
    <mergeCell ref="P363:R363"/>
    <mergeCell ref="A299:D301"/>
    <mergeCell ref="E301:V301"/>
    <mergeCell ref="S379:V379"/>
    <mergeCell ref="A303:Z303"/>
    <mergeCell ref="A315:Z315"/>
    <mergeCell ref="A310:Z310"/>
    <mergeCell ref="A311:Z311"/>
    <mergeCell ref="A316:Z316"/>
    <mergeCell ref="W301:Z301"/>
    <mergeCell ref="S299:V299"/>
  </mergeCells>
  <hyperlinks>
    <hyperlink ref="C436:Z436" location="Пояснит.!B71" display="Расчет условно-постоянных потерь электроэнергии на регулируемый период"/>
    <hyperlink ref="B66:Z67" location="Пояснит.!C709" display="Пояснит.!C709"/>
  </hyperlinks>
  <printOptions/>
  <pageMargins left="1.15" right="0.2" top="0.43" bottom="0.23" header="0.2" footer="0.21"/>
  <pageSetup horizontalDpi="600" verticalDpi="600" orientation="portrait" paperSize="9" scale="93" r:id="rId15"/>
  <headerFooter alignWithMargins="0">
    <oddFooter>&amp;R&amp;P</oddFooter>
  </headerFooter>
  <rowBreaks count="31" manualBreakCount="31">
    <brk id="44" max="25" man="1"/>
    <brk id="67" max="25" man="1"/>
    <brk id="75" max="25" man="1"/>
    <brk id="104" max="25" man="1"/>
    <brk id="109" max="25" man="1"/>
    <brk id="121" max="25" man="1"/>
    <brk id="145" max="25" man="1"/>
    <brk id="166" max="25" man="1"/>
    <brk id="182" max="25" man="1"/>
    <brk id="196" max="25" man="1"/>
    <brk id="207" max="25" man="1"/>
    <brk id="222" max="25" man="1"/>
    <brk id="253" max="25" man="1"/>
    <brk id="282" max="25" man="1"/>
    <brk id="302" max="25" man="1"/>
    <brk id="308" max="25" man="1"/>
    <brk id="317" max="25" man="1"/>
    <brk id="333" max="25" man="1"/>
    <brk id="344" max="25" man="1"/>
    <brk id="349" max="25" man="1"/>
    <brk id="371" max="25" man="1"/>
    <brk id="383" max="25" man="1"/>
    <brk id="402" max="25" man="1"/>
    <brk id="410" max="25" man="1"/>
    <brk id="425" max="25" man="1"/>
    <brk id="432" max="25" man="1"/>
    <brk id="435" max="25" man="1"/>
    <brk id="444" max="25" man="1"/>
    <brk id="467" max="25" man="1"/>
    <brk id="479" max="25" man="1"/>
    <brk id="497" max="25" man="1"/>
  </rowBreaks>
  <legacyDrawing r:id="rId14"/>
  <oleObjects>
    <oleObject progId="Equation.3" shapeId="678387" r:id="rId1"/>
    <oleObject progId="Equation.3" shapeId="678388" r:id="rId2"/>
    <oleObject progId="Equation.3" shapeId="678389" r:id="rId3"/>
    <oleObject progId="Equation.3" shapeId="678390" r:id="rId4"/>
    <oleObject progId="Equation.3" shapeId="678391" r:id="rId5"/>
    <oleObject progId="Equation.3" shapeId="678392" r:id="rId6"/>
    <oleObject progId="Equation.3" shapeId="678393" r:id="rId7"/>
    <oleObject progId="Equation.3" shapeId="678394" r:id="rId8"/>
    <oleObject progId="Equation.3" shapeId="678395" r:id="rId9"/>
    <oleObject progId="Equation.3" shapeId="678396" r:id="rId10"/>
    <oleObject progId="Equation.3" shapeId="678397" r:id="rId11"/>
    <oleObject progId="Equation.3" shapeId="678398" r:id="rId12"/>
    <oleObject progId="Equation.3" shapeId="678399" r:id="rId1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31"/>
  <sheetViews>
    <sheetView zoomScalePageLayoutView="0" workbookViewId="0" topLeftCell="A1">
      <selection activeCell="F17" sqref="F17"/>
    </sheetView>
  </sheetViews>
  <sheetFormatPr defaultColWidth="9.16015625" defaultRowHeight="12.75"/>
  <cols>
    <col min="1" max="1" width="4.5" style="0" customWidth="1"/>
    <col min="2" max="2" width="7.83203125" style="0" customWidth="1"/>
    <col min="3" max="3" width="58.16015625" style="0" customWidth="1"/>
    <col min="4" max="4" width="10.5" style="0" customWidth="1"/>
    <col min="5" max="5" width="13.16015625" style="0" customWidth="1"/>
    <col min="6" max="6" width="21.5" style="0" customWidth="1"/>
    <col min="7" max="7" width="15.83203125" style="0" customWidth="1"/>
    <col min="8" max="9" width="10.5" style="0" customWidth="1"/>
    <col min="10" max="10" width="11.16015625" style="0" customWidth="1"/>
    <col min="11" max="11" width="10.83203125" style="0" customWidth="1"/>
    <col min="12" max="12" width="9.5" style="0" customWidth="1"/>
    <col min="13" max="13" width="10.66015625" style="0" customWidth="1"/>
    <col min="14" max="14" width="10" style="0" customWidth="1"/>
    <col min="15" max="15" width="6.5" style="0" customWidth="1"/>
    <col min="16" max="16" width="10" style="0" customWidth="1"/>
    <col min="17" max="17" width="6.5" style="0" customWidth="1"/>
    <col min="18" max="18" width="10" style="0" customWidth="1"/>
    <col min="19" max="19" width="6.5" style="0" customWidth="1"/>
    <col min="20" max="20" width="10" style="0" customWidth="1"/>
    <col min="21" max="21" width="6.5" style="0" customWidth="1"/>
  </cols>
  <sheetData>
    <row r="1" spans="1:7" ht="12.75">
      <c r="A1" s="13"/>
      <c r="B1" s="13"/>
      <c r="C1" s="13"/>
      <c r="D1" s="13"/>
      <c r="E1" s="13"/>
      <c r="F1" s="13"/>
      <c r="G1" s="13"/>
    </row>
    <row r="2" spans="1:13" ht="12.75">
      <c r="A2" s="13"/>
      <c r="B2" s="1233" t="s">
        <v>448</v>
      </c>
      <c r="C2" s="1233"/>
      <c r="D2" s="1233"/>
      <c r="E2" s="1233"/>
      <c r="F2" s="1233"/>
      <c r="G2" s="1233"/>
      <c r="H2" s="1233"/>
      <c r="I2" s="1233"/>
      <c r="J2" s="1233"/>
      <c r="K2" s="1233"/>
      <c r="L2" s="1233"/>
      <c r="M2" s="1233"/>
    </row>
    <row r="3" spans="1:22" ht="12.75">
      <c r="A3" s="16"/>
      <c r="B3" s="16"/>
      <c r="C3" s="16"/>
      <c r="D3" s="16"/>
      <c r="E3" s="16"/>
      <c r="F3" s="16"/>
      <c r="G3" s="1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6"/>
      <c r="B4" s="1234" t="str">
        <f>Сводка!L3</f>
        <v>УМУП "Ульяновскводоканал"</v>
      </c>
      <c r="C4" s="1234"/>
      <c r="D4" s="1234"/>
      <c r="E4" s="1234"/>
      <c r="F4" s="1234"/>
      <c r="G4" s="1234"/>
      <c r="H4" s="1234"/>
      <c r="I4" s="1234"/>
      <c r="J4" s="1234"/>
      <c r="K4" s="1234"/>
      <c r="L4" s="1234"/>
      <c r="M4" s="1234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16"/>
      <c r="B5" s="1235" t="s">
        <v>46</v>
      </c>
      <c r="C5" s="1235"/>
      <c r="D5" s="1235"/>
      <c r="E5" s="1235"/>
      <c r="F5" s="1235"/>
      <c r="G5" s="1235"/>
      <c r="H5" s="1235"/>
      <c r="I5" s="1235"/>
      <c r="J5" s="1235"/>
      <c r="K5" s="1235"/>
      <c r="L5" s="1235"/>
      <c r="M5" s="1235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56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"/>
      <c r="O6" s="1"/>
      <c r="P6" s="1"/>
      <c r="Q6" s="1"/>
      <c r="R6" s="1"/>
      <c r="S6" s="1"/>
      <c r="T6" s="1"/>
      <c r="U6" s="1"/>
      <c r="V6" s="1"/>
    </row>
    <row r="7" spans="1:27" ht="27" customHeight="1">
      <c r="A7" s="56"/>
      <c r="B7" s="1231" t="s">
        <v>993</v>
      </c>
      <c r="C7" s="1276" t="s">
        <v>981</v>
      </c>
      <c r="D7" s="1282" t="s">
        <v>768</v>
      </c>
      <c r="E7" s="1283"/>
      <c r="F7" s="1228" t="s">
        <v>555</v>
      </c>
      <c r="G7" s="1229" t="s">
        <v>885</v>
      </c>
      <c r="H7" s="1284" t="s">
        <v>523</v>
      </c>
      <c r="I7" s="1285"/>
      <c r="J7" s="1285"/>
      <c r="K7" s="1285"/>
      <c r="L7" s="1285"/>
      <c r="M7" s="1286"/>
      <c r="N7" s="4"/>
      <c r="O7" s="4"/>
      <c r="P7" s="4"/>
      <c r="Q7" s="4"/>
      <c r="R7" s="4"/>
      <c r="S7" s="4"/>
      <c r="T7" s="4"/>
      <c r="U7" s="4"/>
      <c r="V7" s="4"/>
      <c r="W7" s="2"/>
      <c r="X7" s="2"/>
      <c r="Y7" s="2"/>
      <c r="Z7" s="2"/>
      <c r="AA7" s="2"/>
    </row>
    <row r="8" spans="1:27" ht="12.75" customHeight="1">
      <c r="A8" s="56"/>
      <c r="B8" s="1231"/>
      <c r="C8" s="1276"/>
      <c r="D8" s="709" t="s">
        <v>875</v>
      </c>
      <c r="E8" s="710" t="s">
        <v>880</v>
      </c>
      <c r="F8" s="1228"/>
      <c r="G8" s="1229"/>
      <c r="H8" s="711">
        <f>'Таблица 1'!F8</f>
        <v>2012</v>
      </c>
      <c r="I8" s="712">
        <f>'Таблица 1'!G8</f>
        <v>2013</v>
      </c>
      <c r="J8" s="712">
        <f>'Таблица 1'!H8</f>
        <v>2014</v>
      </c>
      <c r="K8" s="712">
        <f>'Таблица 1'!H8+1</f>
        <v>2015</v>
      </c>
      <c r="L8" s="712">
        <f>K8+1</f>
        <v>2016</v>
      </c>
      <c r="M8" s="713">
        <f>L8+1</f>
        <v>2017</v>
      </c>
      <c r="N8" s="4"/>
      <c r="O8" s="4"/>
      <c r="P8" s="4"/>
      <c r="Q8" s="4"/>
      <c r="R8" s="4"/>
      <c r="S8" s="4"/>
      <c r="T8" s="4"/>
      <c r="U8" s="4"/>
      <c r="V8" s="4"/>
      <c r="W8" s="2"/>
      <c r="X8" s="2"/>
      <c r="Y8" s="2"/>
      <c r="Z8" s="2"/>
      <c r="AA8" s="2"/>
    </row>
    <row r="9" spans="1:27" ht="12.75">
      <c r="A9" s="56"/>
      <c r="B9" s="714">
        <v>1</v>
      </c>
      <c r="C9" s="715">
        <v>2</v>
      </c>
      <c r="D9" s="716">
        <v>3</v>
      </c>
      <c r="E9" s="716">
        <v>4</v>
      </c>
      <c r="F9" s="715">
        <v>5</v>
      </c>
      <c r="G9" s="715">
        <v>6</v>
      </c>
      <c r="H9" s="717">
        <v>7</v>
      </c>
      <c r="I9" s="717">
        <v>8</v>
      </c>
      <c r="J9" s="717">
        <v>9</v>
      </c>
      <c r="K9" s="717">
        <v>10</v>
      </c>
      <c r="L9" s="717">
        <v>11</v>
      </c>
      <c r="M9" s="718">
        <v>12</v>
      </c>
      <c r="N9" s="4"/>
      <c r="O9" s="4"/>
      <c r="P9" s="4"/>
      <c r="Q9" s="4"/>
      <c r="R9" s="4"/>
      <c r="S9" s="4"/>
      <c r="T9" s="4"/>
      <c r="U9" s="4"/>
      <c r="V9" s="4"/>
      <c r="W9" s="2"/>
      <c r="X9" s="2"/>
      <c r="Y9" s="2"/>
      <c r="Z9" s="2"/>
      <c r="AA9" s="2"/>
    </row>
    <row r="10" spans="1:27" ht="12.75">
      <c r="A10" s="37"/>
      <c r="B10" s="719">
        <v>1</v>
      </c>
      <c r="C10" s="355" t="s">
        <v>478</v>
      </c>
      <c r="D10" s="355"/>
      <c r="E10" s="355"/>
      <c r="F10" s="355"/>
      <c r="G10" s="720"/>
      <c r="H10" s="92"/>
      <c r="I10" s="92"/>
      <c r="J10" s="92"/>
      <c r="K10" s="92"/>
      <c r="L10" s="92"/>
      <c r="M10" s="93"/>
      <c r="N10" s="4"/>
      <c r="O10" s="4"/>
      <c r="P10" s="4"/>
      <c r="Q10" s="4"/>
      <c r="R10" s="4"/>
      <c r="S10" s="4"/>
      <c r="T10" s="4"/>
      <c r="U10" s="4"/>
      <c r="V10" s="4"/>
      <c r="W10" s="2"/>
      <c r="X10" s="2"/>
      <c r="Y10" s="2"/>
      <c r="Z10" s="2"/>
      <c r="AA10" s="2"/>
    </row>
    <row r="11" spans="1:27" ht="40.5" customHeight="1">
      <c r="A11" s="56"/>
      <c r="B11" s="202"/>
      <c r="C11" s="206" t="s">
        <v>196</v>
      </c>
      <c r="D11" s="721" t="s">
        <v>441</v>
      </c>
      <c r="E11" s="721" t="s">
        <v>609</v>
      </c>
      <c r="F11" s="721" t="s">
        <v>197</v>
      </c>
      <c r="G11" s="722">
        <v>43</v>
      </c>
      <c r="H11" s="96" t="s">
        <v>611</v>
      </c>
      <c r="I11" s="96" t="s">
        <v>610</v>
      </c>
      <c r="J11" s="96" t="s">
        <v>611</v>
      </c>
      <c r="K11" s="96" t="s">
        <v>612</v>
      </c>
      <c r="L11" s="96" t="s">
        <v>611</v>
      </c>
      <c r="M11" s="97" t="s">
        <v>611</v>
      </c>
      <c r="N11" s="4"/>
      <c r="O11" s="4"/>
      <c r="P11" s="4"/>
      <c r="Q11" s="4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38.25">
      <c r="A12" s="56"/>
      <c r="B12" s="202"/>
      <c r="C12" s="206" t="s">
        <v>199</v>
      </c>
      <c r="D12" s="721" t="s">
        <v>441</v>
      </c>
      <c r="E12" s="721" t="s">
        <v>609</v>
      </c>
      <c r="F12" s="721" t="s">
        <v>197</v>
      </c>
      <c r="G12" s="722">
        <v>43</v>
      </c>
      <c r="H12" s="96" t="s">
        <v>611</v>
      </c>
      <c r="I12" s="96" t="s">
        <v>611</v>
      </c>
      <c r="J12" s="96" t="s">
        <v>611</v>
      </c>
      <c r="K12" s="96" t="s">
        <v>611</v>
      </c>
      <c r="L12" s="96" t="s">
        <v>611</v>
      </c>
      <c r="M12" s="97" t="s">
        <v>611</v>
      </c>
      <c r="N12" s="4"/>
      <c r="O12" s="4"/>
      <c r="P12" s="4"/>
      <c r="Q12" s="4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.75">
      <c r="A13" s="56"/>
      <c r="B13" s="202"/>
      <c r="C13" s="206"/>
      <c r="D13" s="721"/>
      <c r="E13" s="721"/>
      <c r="F13" s="721"/>
      <c r="G13" s="722"/>
      <c r="H13" s="96"/>
      <c r="I13" s="96"/>
      <c r="J13" s="96"/>
      <c r="K13" s="96"/>
      <c r="L13" s="96"/>
      <c r="M13" s="97"/>
      <c r="N13" s="4"/>
      <c r="O13" s="4"/>
      <c r="P13" s="4"/>
      <c r="Q13" s="4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2.75">
      <c r="A14" s="56"/>
      <c r="B14" s="202"/>
      <c r="C14" s="206"/>
      <c r="D14" s="721"/>
      <c r="E14" s="721"/>
      <c r="F14" s="721"/>
      <c r="G14" s="722"/>
      <c r="H14" s="96"/>
      <c r="I14" s="96"/>
      <c r="J14" s="96"/>
      <c r="K14" s="96"/>
      <c r="L14" s="96"/>
      <c r="M14" s="97"/>
      <c r="N14" s="4"/>
      <c r="O14" s="4"/>
      <c r="P14" s="4"/>
      <c r="Q14" s="4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>
      <c r="A15" s="56"/>
      <c r="B15" s="202"/>
      <c r="C15" s="206"/>
      <c r="D15" s="721"/>
      <c r="E15" s="721"/>
      <c r="F15" s="721"/>
      <c r="G15" s="722"/>
      <c r="H15" s="96"/>
      <c r="I15" s="96"/>
      <c r="J15" s="96"/>
      <c r="K15" s="96"/>
      <c r="L15" s="96"/>
      <c r="M15" s="97"/>
      <c r="N15" s="4"/>
      <c r="O15" s="4"/>
      <c r="P15" s="4"/>
      <c r="Q15" s="4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2.75">
      <c r="A16" s="56"/>
      <c r="B16" s="202"/>
      <c r="C16" s="206"/>
      <c r="D16" s="721"/>
      <c r="E16" s="721"/>
      <c r="F16" s="721"/>
      <c r="G16" s="722"/>
      <c r="H16" s="96"/>
      <c r="I16" s="96"/>
      <c r="J16" s="96"/>
      <c r="K16" s="96"/>
      <c r="L16" s="96"/>
      <c r="M16" s="97"/>
      <c r="N16" s="4"/>
      <c r="O16" s="4"/>
      <c r="P16" s="4"/>
      <c r="Q16" s="4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.75">
      <c r="A17" s="56"/>
      <c r="B17" s="203">
        <v>2</v>
      </c>
      <c r="C17" s="207" t="s">
        <v>979</v>
      </c>
      <c r="D17" s="723"/>
      <c r="E17" s="723"/>
      <c r="F17" s="723"/>
      <c r="G17" s="724"/>
      <c r="H17" s="94"/>
      <c r="I17" s="94"/>
      <c r="J17" s="94"/>
      <c r="K17" s="94"/>
      <c r="L17" s="94"/>
      <c r="M17" s="95"/>
      <c r="N17" s="4"/>
      <c r="O17" s="4"/>
      <c r="P17" s="4"/>
      <c r="Q17" s="4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2.75">
      <c r="A18" s="37"/>
      <c r="B18" s="204"/>
      <c r="C18" s="207"/>
      <c r="D18" s="723"/>
      <c r="E18" s="723"/>
      <c r="F18" s="723"/>
      <c r="G18" s="724"/>
      <c r="H18" s="94"/>
      <c r="I18" s="94"/>
      <c r="J18" s="94"/>
      <c r="K18" s="94"/>
      <c r="L18" s="94"/>
      <c r="M18" s="95"/>
      <c r="N18" s="4"/>
      <c r="O18" s="4"/>
      <c r="P18" s="4"/>
      <c r="Q18" s="4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.75">
      <c r="A19" s="37"/>
      <c r="B19" s="204"/>
      <c r="C19" s="207"/>
      <c r="D19" s="723"/>
      <c r="E19" s="723"/>
      <c r="F19" s="723"/>
      <c r="G19" s="724"/>
      <c r="H19" s="94"/>
      <c r="I19" s="94"/>
      <c r="J19" s="94"/>
      <c r="K19" s="94"/>
      <c r="L19" s="94"/>
      <c r="M19" s="95"/>
      <c r="N19" s="4"/>
      <c r="O19" s="4"/>
      <c r="P19" s="4"/>
      <c r="Q19" s="4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2.75">
      <c r="A20" s="37"/>
      <c r="B20" s="204"/>
      <c r="C20" s="207"/>
      <c r="D20" s="723"/>
      <c r="E20" s="723"/>
      <c r="F20" s="723"/>
      <c r="G20" s="724"/>
      <c r="H20" s="94"/>
      <c r="I20" s="94"/>
      <c r="J20" s="94"/>
      <c r="K20" s="94"/>
      <c r="L20" s="94"/>
      <c r="M20" s="95"/>
      <c r="N20" s="4"/>
      <c r="O20" s="4"/>
      <c r="P20" s="4"/>
      <c r="Q20" s="4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25.5">
      <c r="A21" s="37"/>
      <c r="B21" s="205">
        <v>3</v>
      </c>
      <c r="C21" s="206" t="s">
        <v>866</v>
      </c>
      <c r="D21" s="721"/>
      <c r="E21" s="721"/>
      <c r="F21" s="721"/>
      <c r="G21" s="722"/>
      <c r="H21" s="96"/>
      <c r="I21" s="96"/>
      <c r="J21" s="96"/>
      <c r="K21" s="96"/>
      <c r="L21" s="96"/>
      <c r="M21" s="97"/>
      <c r="N21" s="4"/>
      <c r="O21" s="4"/>
      <c r="P21" s="4"/>
      <c r="Q21" s="4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38.25">
      <c r="A22" s="56"/>
      <c r="B22" s="202"/>
      <c r="C22" s="206" t="s">
        <v>198</v>
      </c>
      <c r="D22" s="721" t="s">
        <v>441</v>
      </c>
      <c r="E22" s="721" t="s">
        <v>609</v>
      </c>
      <c r="F22" s="721" t="s">
        <v>197</v>
      </c>
      <c r="G22" s="722">
        <v>2</v>
      </c>
      <c r="H22" s="96" t="s">
        <v>613</v>
      </c>
      <c r="I22" s="96" t="s">
        <v>613</v>
      </c>
      <c r="J22" s="96" t="s">
        <v>613</v>
      </c>
      <c r="K22" s="96" t="s">
        <v>613</v>
      </c>
      <c r="L22" s="96" t="s">
        <v>613</v>
      </c>
      <c r="M22" s="97" t="s">
        <v>613</v>
      </c>
      <c r="N22" s="4"/>
      <c r="O22" s="4"/>
      <c r="P22" s="4"/>
      <c r="Q22" s="4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.75">
      <c r="A23" s="56"/>
      <c r="B23" s="202"/>
      <c r="C23" s="206"/>
      <c r="D23" s="721"/>
      <c r="E23" s="721"/>
      <c r="F23" s="721"/>
      <c r="G23" s="725"/>
      <c r="H23" s="96"/>
      <c r="I23" s="96"/>
      <c r="J23" s="96"/>
      <c r="K23" s="96"/>
      <c r="L23" s="96"/>
      <c r="M23" s="97"/>
      <c r="N23" s="4"/>
      <c r="O23" s="4"/>
      <c r="P23" s="4"/>
      <c r="Q23" s="4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2.75">
      <c r="A24" s="56"/>
      <c r="B24" s="202"/>
      <c r="C24" s="206"/>
      <c r="D24" s="721"/>
      <c r="E24" s="721"/>
      <c r="F24" s="721"/>
      <c r="G24" s="725"/>
      <c r="H24" s="96"/>
      <c r="I24" s="96"/>
      <c r="J24" s="96"/>
      <c r="K24" s="96"/>
      <c r="L24" s="96"/>
      <c r="M24" s="97"/>
      <c r="N24" s="4"/>
      <c r="O24" s="4"/>
      <c r="P24" s="4"/>
      <c r="Q24" s="4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.75">
      <c r="A25" s="56"/>
      <c r="B25" s="202"/>
      <c r="C25" s="206"/>
      <c r="D25" s="721"/>
      <c r="E25" s="721"/>
      <c r="F25" s="721"/>
      <c r="G25" s="725"/>
      <c r="H25" s="96"/>
      <c r="I25" s="96"/>
      <c r="J25" s="96"/>
      <c r="K25" s="96"/>
      <c r="L25" s="96"/>
      <c r="M25" s="97"/>
      <c r="N25" s="4"/>
      <c r="O25" s="4"/>
      <c r="P25" s="4"/>
      <c r="Q25" s="4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38.25">
      <c r="A26" s="56"/>
      <c r="B26" s="203">
        <v>4</v>
      </c>
      <c r="C26" s="359" t="s">
        <v>498</v>
      </c>
      <c r="D26" s="359"/>
      <c r="E26" s="359"/>
      <c r="F26" s="359"/>
      <c r="G26" s="726"/>
      <c r="H26" s="94" t="s">
        <v>614</v>
      </c>
      <c r="I26" s="94" t="s">
        <v>614</v>
      </c>
      <c r="J26" s="94" t="s">
        <v>614</v>
      </c>
      <c r="K26" s="94" t="s">
        <v>614</v>
      </c>
      <c r="L26" s="94" t="s">
        <v>614</v>
      </c>
      <c r="M26" s="95" t="s">
        <v>614</v>
      </c>
      <c r="N26" s="4"/>
      <c r="O26" s="4"/>
      <c r="P26" s="4"/>
      <c r="Q26" s="4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25.5" customHeight="1">
      <c r="A27" s="37"/>
      <c r="B27" s="358" t="s">
        <v>456</v>
      </c>
      <c r="C27" s="381" t="s">
        <v>755</v>
      </c>
      <c r="D27" s="359"/>
      <c r="E27" s="359"/>
      <c r="F27" s="359"/>
      <c r="G27" s="726"/>
      <c r="H27" s="94">
        <v>0.03</v>
      </c>
      <c r="I27" s="94">
        <v>0.03</v>
      </c>
      <c r="J27" s="94">
        <v>0.03</v>
      </c>
      <c r="K27" s="94">
        <v>0.03</v>
      </c>
      <c r="L27" s="94">
        <v>0.03</v>
      </c>
      <c r="M27" s="95">
        <v>0.03</v>
      </c>
      <c r="N27" s="4"/>
      <c r="O27" s="4"/>
      <c r="P27" s="4"/>
      <c r="Q27" s="4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26.25" customHeight="1">
      <c r="A28" s="37"/>
      <c r="B28" s="727" t="s">
        <v>524</v>
      </c>
      <c r="C28" s="728" t="s">
        <v>766</v>
      </c>
      <c r="D28" s="729"/>
      <c r="E28" s="729"/>
      <c r="F28" s="729"/>
      <c r="G28" s="730"/>
      <c r="H28" s="731">
        <v>0.00043</v>
      </c>
      <c r="I28" s="731">
        <v>0.00043</v>
      </c>
      <c r="J28" s="731">
        <v>0.00043</v>
      </c>
      <c r="K28" s="731">
        <v>0.00043</v>
      </c>
      <c r="L28" s="731">
        <v>0.00043</v>
      </c>
      <c r="M28" s="732">
        <v>0.00043</v>
      </c>
      <c r="N28" s="4"/>
      <c r="O28" s="4"/>
      <c r="P28" s="4"/>
      <c r="Q28" s="4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>
      <c r="A29" s="37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4"/>
      <c r="O29" s="4"/>
      <c r="P29" s="4"/>
      <c r="Q29" s="4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62.25" customHeight="1">
      <c r="A30" s="37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4"/>
      <c r="O30" s="4"/>
      <c r="P30" s="4"/>
      <c r="Q30" s="4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>
      <c r="A31" s="37"/>
      <c r="B31" s="1280"/>
      <c r="C31" s="1280"/>
      <c r="D31" s="1281" t="s">
        <v>705</v>
      </c>
      <c r="E31" s="1281"/>
      <c r="F31" s="1281"/>
      <c r="G31" s="1281"/>
      <c r="H31" s="1258" t="s">
        <v>257</v>
      </c>
      <c r="I31" s="1258"/>
      <c r="J31" s="1258"/>
      <c r="K31" s="1258"/>
      <c r="L31" s="1258"/>
      <c r="M31" s="1258"/>
      <c r="N31" s="4"/>
      <c r="O31" s="4"/>
      <c r="P31" s="4"/>
      <c r="Q31" s="4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.75" customHeight="1">
      <c r="A32" s="37"/>
      <c r="B32" s="1279" t="s">
        <v>432</v>
      </c>
      <c r="C32" s="1279"/>
      <c r="D32" s="1279" t="s">
        <v>450</v>
      </c>
      <c r="E32" s="1279"/>
      <c r="F32" s="1279"/>
      <c r="G32" s="1279"/>
      <c r="H32" s="1279" t="s">
        <v>989</v>
      </c>
      <c r="I32" s="1279"/>
      <c r="J32" s="1279"/>
      <c r="K32" s="1279"/>
      <c r="L32" s="1279"/>
      <c r="M32" s="1279"/>
      <c r="N32" s="4"/>
      <c r="O32" s="4"/>
      <c r="P32" s="4"/>
      <c r="Q32" s="4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 customHeight="1">
      <c r="A33" s="37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4"/>
      <c r="O33" s="4"/>
      <c r="P33" s="4"/>
      <c r="Q33" s="4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>
      <c r="A34" s="37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4"/>
      <c r="O34" s="4"/>
      <c r="P34" s="4"/>
      <c r="Q34" s="4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.75">
      <c r="A35" s="37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4"/>
      <c r="O35" s="4"/>
      <c r="P35" s="4"/>
      <c r="Q35" s="4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17" ht="12.75">
      <c r="A36" s="37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1"/>
      <c r="O36" s="1"/>
      <c r="P36" s="1"/>
      <c r="Q36" s="1"/>
    </row>
    <row r="37" spans="1:17" ht="12.75">
      <c r="A37" s="37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1"/>
      <c r="O37" s="1"/>
      <c r="P37" s="1"/>
      <c r="Q37" s="1"/>
    </row>
    <row r="38" spans="1:17" ht="12.75">
      <c r="A38" s="37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1"/>
      <c r="O38" s="1"/>
      <c r="P38" s="1"/>
      <c r="Q38" s="1"/>
    </row>
    <row r="39" spans="1:17" ht="12.75">
      <c r="A39" s="37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1"/>
      <c r="O39" s="1"/>
      <c r="P39" s="1"/>
      <c r="Q39" s="1"/>
    </row>
    <row r="40" spans="1:17" ht="12.75">
      <c r="A40" s="37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1"/>
      <c r="O40" s="1"/>
      <c r="P40" s="1"/>
      <c r="Q40" s="1"/>
    </row>
    <row r="41" spans="1:17" ht="12.75">
      <c r="A41" s="3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"/>
      <c r="O41" s="1"/>
      <c r="P41" s="1"/>
      <c r="Q41" s="1"/>
    </row>
    <row r="42" spans="1:13" ht="12.75">
      <c r="A42" s="3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</row>
    <row r="43" spans="1:13" ht="12.75">
      <c r="A43" s="3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</row>
    <row r="44" spans="1:13" ht="12.75">
      <c r="A44" s="3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</row>
    <row r="45" spans="1:13" ht="12.75">
      <c r="A45" s="3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</row>
    <row r="46" spans="1:13" ht="12.75">
      <c r="A46" s="3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</row>
    <row r="47" spans="2:13" ht="12.7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2:13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2:13" ht="12.7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2:13" ht="12.7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2:13" ht="12.7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2:13" ht="12.7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2:13" ht="12.7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ht="12.7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3" ht="12.7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2:13" ht="12.7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2:13" ht="12.7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2:13" ht="12.7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3" ht="12.7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2:13" ht="12.7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2:13" ht="12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2:13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2:13" ht="12.7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2:13" ht="12.7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2:13" ht="12.7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2:13" ht="12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2:13" ht="12.7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2:13" ht="12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2:13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2:13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2:13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2:13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2:13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2:13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2:13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2:13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2:13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2:13" ht="12.7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2:13" ht="12.7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2:13" ht="12.7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2:13" ht="12.7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2:13" ht="12.7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2:13" ht="12.7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2:13" ht="12.7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2:13" ht="12.7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2:13" ht="12.7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2:13" ht="12.7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2:13" ht="12.7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2:13" ht="12.7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2:13" ht="12.7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2:13" ht="12.7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2:13" ht="12.7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2:13" ht="12.7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2:13" ht="12.7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2:13" ht="12.7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2:13" ht="12.7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2:13" ht="12.7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2:13" ht="12.7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2:13" ht="12.7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2:13" ht="12.7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2:13" ht="12.7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2:13" ht="12.7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2:13" ht="12.7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2:13" ht="12.7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2:13" ht="12.7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2:13" ht="12.7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2:13" ht="12.7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2:13" ht="12.7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2:13" ht="12.7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2:13" ht="12.7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2:13" ht="12.7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2:13" ht="12.7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2:13" ht="12.7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2:13" ht="12.7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2:13" ht="12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2:13" ht="12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2:13" ht="12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2:13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2:13" ht="12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2:13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2:13" ht="12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2:13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2:13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2:13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2:13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2:13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2:13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2:13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2:13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2:13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2:13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</sheetData>
  <sheetProtection/>
  <mergeCells count="15">
    <mergeCell ref="H7:M7"/>
    <mergeCell ref="B7:B8"/>
    <mergeCell ref="C7:C8"/>
    <mergeCell ref="F7:F8"/>
    <mergeCell ref="G7:G8"/>
    <mergeCell ref="H32:M32"/>
    <mergeCell ref="B2:M2"/>
    <mergeCell ref="B4:M4"/>
    <mergeCell ref="B5:M5"/>
    <mergeCell ref="B31:C31"/>
    <mergeCell ref="D31:G31"/>
    <mergeCell ref="H31:M31"/>
    <mergeCell ref="D7:E7"/>
    <mergeCell ref="B32:C32"/>
    <mergeCell ref="D32:G32"/>
  </mergeCells>
  <printOptions/>
  <pageMargins left="0.21" right="0.2" top="1" bottom="0.23" header="0.5" footer="0.2"/>
  <pageSetup fitToHeight="22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4"/>
  <sheetViews>
    <sheetView zoomScale="85" zoomScaleNormal="85" zoomScalePageLayoutView="0" workbookViewId="0" topLeftCell="A1">
      <selection activeCell="H15" sqref="H15"/>
    </sheetView>
  </sheetViews>
  <sheetFormatPr defaultColWidth="9.16015625" defaultRowHeight="12.75"/>
  <cols>
    <col min="1" max="1" width="4.33203125" style="0" customWidth="1"/>
    <col min="2" max="2" width="5.16015625" style="0" customWidth="1"/>
    <col min="3" max="3" width="51.83203125" style="0" customWidth="1"/>
    <col min="4" max="4" width="13.33203125" style="0" customWidth="1"/>
    <col min="5" max="5" width="14.5" style="0" customWidth="1"/>
    <col min="6" max="6" width="15.66015625" style="0" customWidth="1"/>
    <col min="7" max="7" width="13.16015625" style="0" customWidth="1"/>
    <col min="8" max="8" width="14.33203125" style="0" customWidth="1"/>
    <col min="9" max="9" width="13.16015625" style="0" customWidth="1"/>
    <col min="10" max="14" width="15.5" style="0" customWidth="1"/>
  </cols>
  <sheetData>
    <row r="1" spans="1:7" ht="12.75">
      <c r="A1" s="13"/>
      <c r="B1" s="13"/>
      <c r="C1" s="13"/>
      <c r="D1" s="13"/>
      <c r="E1" s="13"/>
      <c r="F1" s="13"/>
      <c r="G1" s="13"/>
    </row>
    <row r="2" spans="1:14" ht="12.75">
      <c r="A2" s="13"/>
      <c r="B2" s="1233" t="s">
        <v>514</v>
      </c>
      <c r="C2" s="1233"/>
      <c r="D2" s="1233"/>
      <c r="E2" s="1233"/>
      <c r="F2" s="1233"/>
      <c r="G2" s="1233"/>
      <c r="H2" s="1233"/>
      <c r="I2" s="1233"/>
      <c r="J2" s="1233"/>
      <c r="K2" s="1233"/>
      <c r="L2" s="1233"/>
      <c r="M2" s="1233"/>
      <c r="N2" s="1233"/>
    </row>
    <row r="3" spans="1:7" ht="12.75">
      <c r="A3" s="13"/>
      <c r="B3" s="16"/>
      <c r="C3" s="16"/>
      <c r="D3" s="16"/>
      <c r="E3" s="16"/>
      <c r="F3" s="16"/>
      <c r="G3" s="16"/>
    </row>
    <row r="4" spans="1:14" ht="12.75">
      <c r="A4" s="13"/>
      <c r="B4" s="1234" t="str">
        <f>Сводка!L3</f>
        <v>УМУП "Ульяновскводоканал"</v>
      </c>
      <c r="C4" s="1234"/>
      <c r="D4" s="1234"/>
      <c r="E4" s="1234"/>
      <c r="F4" s="1234"/>
      <c r="G4" s="1234"/>
      <c r="H4" s="1234"/>
      <c r="I4" s="1234"/>
      <c r="J4" s="1234"/>
      <c r="K4" s="1234"/>
      <c r="L4" s="1234"/>
      <c r="M4" s="1234"/>
      <c r="N4" s="1234"/>
    </row>
    <row r="5" spans="2:14" ht="12.75">
      <c r="B5" s="1235" t="s">
        <v>46</v>
      </c>
      <c r="C5" s="1235"/>
      <c r="D5" s="1235"/>
      <c r="E5" s="1235"/>
      <c r="F5" s="1235"/>
      <c r="G5" s="1235"/>
      <c r="H5" s="1235"/>
      <c r="I5" s="1235"/>
      <c r="J5" s="1235"/>
      <c r="K5" s="1235"/>
      <c r="L5" s="1235"/>
      <c r="M5" s="1235"/>
      <c r="N5" s="1235"/>
    </row>
    <row r="6" spans="2:14" ht="13.5" thickBo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2:19" ht="24" customHeight="1">
      <c r="B7" s="1239" t="s">
        <v>993</v>
      </c>
      <c r="C7" s="1240" t="s">
        <v>870</v>
      </c>
      <c r="D7" s="1240" t="s">
        <v>556</v>
      </c>
      <c r="E7" s="1242" t="s">
        <v>750</v>
      </c>
      <c r="F7" s="1242"/>
      <c r="G7" s="1242"/>
      <c r="H7" s="1242"/>
      <c r="I7" s="1242"/>
      <c r="J7" s="1293"/>
      <c r="K7" s="1293"/>
      <c r="L7" s="1293"/>
      <c r="M7" s="1293"/>
      <c r="N7" s="1293"/>
      <c r="O7" s="2"/>
      <c r="P7" s="2"/>
      <c r="Q7" s="2"/>
      <c r="R7" s="2"/>
      <c r="S7" s="2"/>
    </row>
    <row r="8" spans="2:19" ht="12.75">
      <c r="B8" s="1239"/>
      <c r="C8" s="1240"/>
      <c r="D8" s="1241"/>
      <c r="E8" s="1287" t="s">
        <v>596</v>
      </c>
      <c r="F8" s="1288"/>
      <c r="G8" s="1288"/>
      <c r="H8" s="1288"/>
      <c r="I8" s="1289"/>
      <c r="J8" s="1294" t="s">
        <v>597</v>
      </c>
      <c r="K8" s="1294"/>
      <c r="L8" s="1294"/>
      <c r="M8" s="1294"/>
      <c r="N8" s="1294"/>
      <c r="O8" s="2"/>
      <c r="P8" s="2"/>
      <c r="Q8" s="2"/>
      <c r="R8" s="2"/>
      <c r="S8" s="2"/>
    </row>
    <row r="9" spans="2:19" ht="12.75">
      <c r="B9" s="1290"/>
      <c r="C9" s="1291"/>
      <c r="D9" s="1292"/>
      <c r="E9" s="86" t="s">
        <v>498</v>
      </c>
      <c r="F9" s="87" t="s">
        <v>606</v>
      </c>
      <c r="G9" s="87" t="s">
        <v>988</v>
      </c>
      <c r="H9" s="87" t="s">
        <v>928</v>
      </c>
      <c r="I9" s="88" t="s">
        <v>539</v>
      </c>
      <c r="J9" s="89" t="s">
        <v>498</v>
      </c>
      <c r="K9" s="90" t="s">
        <v>606</v>
      </c>
      <c r="L9" s="90" t="s">
        <v>988</v>
      </c>
      <c r="M9" s="90" t="s">
        <v>928</v>
      </c>
      <c r="N9" s="91" t="s">
        <v>539</v>
      </c>
      <c r="O9" s="2"/>
      <c r="P9" s="2"/>
      <c r="Q9" s="2"/>
      <c r="R9" s="2"/>
      <c r="S9" s="2"/>
    </row>
    <row r="10" spans="2:19" ht="12.75">
      <c r="B10" s="733">
        <v>1</v>
      </c>
      <c r="C10" s="734">
        <v>2</v>
      </c>
      <c r="D10" s="735">
        <v>3</v>
      </c>
      <c r="E10" s="79">
        <v>4</v>
      </c>
      <c r="F10" s="80">
        <v>5</v>
      </c>
      <c r="G10" s="79">
        <v>6</v>
      </c>
      <c r="H10" s="80">
        <v>7</v>
      </c>
      <c r="I10" s="81">
        <v>8</v>
      </c>
      <c r="J10" s="82">
        <v>9</v>
      </c>
      <c r="K10" s="79">
        <v>10</v>
      </c>
      <c r="L10" s="80">
        <v>11</v>
      </c>
      <c r="M10" s="79">
        <v>12</v>
      </c>
      <c r="N10" s="83">
        <v>13</v>
      </c>
      <c r="O10" s="2"/>
      <c r="P10" s="2"/>
      <c r="Q10" s="2"/>
      <c r="R10" s="2"/>
      <c r="S10" s="2"/>
    </row>
    <row r="11" spans="2:19" ht="25.5" customHeight="1">
      <c r="B11" s="736">
        <v>1</v>
      </c>
      <c r="C11" s="737" t="s">
        <v>522</v>
      </c>
      <c r="D11" s="738" t="s">
        <v>907</v>
      </c>
      <c r="E11" s="657">
        <f>'Таблица 2'!E31</f>
        <v>141280.579</v>
      </c>
      <c r="F11" s="657">
        <v>0</v>
      </c>
      <c r="G11" s="657">
        <f>'Таблица 2'!H31</f>
        <v>30473.747</v>
      </c>
      <c r="H11" s="739">
        <f>'Таблица 2'!I31</f>
        <v>135611.581</v>
      </c>
      <c r="I11" s="739">
        <f>'Таблица 2'!J31</f>
        <v>55341.3425</v>
      </c>
      <c r="J11" s="740">
        <f>'Таблица 2А'!E31</f>
        <v>141280.579</v>
      </c>
      <c r="K11" s="657">
        <v>0</v>
      </c>
      <c r="L11" s="657">
        <f>'Таблица 2А'!H31</f>
        <v>30473.747</v>
      </c>
      <c r="M11" s="739">
        <f>'Таблица 2А'!I31</f>
        <v>135611.581</v>
      </c>
      <c r="N11" s="741">
        <f>'Таблица 2А'!J31</f>
        <v>55341.343</v>
      </c>
      <c r="O11" s="2"/>
      <c r="P11" s="2"/>
      <c r="Q11" s="2"/>
      <c r="R11" s="2"/>
      <c r="S11" s="2"/>
    </row>
    <row r="12" spans="2:19" ht="27" customHeight="1">
      <c r="B12" s="742" t="s">
        <v>968</v>
      </c>
      <c r="C12" s="737" t="s">
        <v>52</v>
      </c>
      <c r="D12" s="225" t="s">
        <v>907</v>
      </c>
      <c r="E12" s="743"/>
      <c r="F12" s="744"/>
      <c r="G12" s="744"/>
      <c r="H12" s="744"/>
      <c r="I12" s="745"/>
      <c r="J12" s="746">
        <f>'Пояснит. записка'!S521</f>
        <v>4116.232</v>
      </c>
      <c r="K12" s="743"/>
      <c r="L12" s="744"/>
      <c r="M12" s="744"/>
      <c r="N12" s="745"/>
      <c r="O12" s="2"/>
      <c r="P12" s="2"/>
      <c r="Q12" s="2"/>
      <c r="R12" s="2"/>
      <c r="S12" s="2"/>
    </row>
    <row r="13" spans="2:19" ht="23.25" customHeight="1">
      <c r="B13" s="516">
        <v>2</v>
      </c>
      <c r="C13" s="227" t="s">
        <v>751</v>
      </c>
      <c r="D13" s="146" t="s">
        <v>907</v>
      </c>
      <c r="E13" s="747"/>
      <c r="F13" s="671">
        <v>0</v>
      </c>
      <c r="G13" s="671">
        <f>'Таблица 2'!H26</f>
        <v>30035.664</v>
      </c>
      <c r="H13" s="671">
        <f>'Таблица 2'!I26</f>
        <v>50110.4275</v>
      </c>
      <c r="I13" s="288"/>
      <c r="J13" s="748"/>
      <c r="K13" s="703">
        <v>0</v>
      </c>
      <c r="L13" s="703">
        <f>'Таблица 2А'!H26</f>
        <v>30035.664</v>
      </c>
      <c r="M13" s="703">
        <f>'Таблица 2А'!I26</f>
        <v>50110.428</v>
      </c>
      <c r="N13" s="749"/>
      <c r="O13" s="2"/>
      <c r="P13" s="2"/>
      <c r="Q13" s="2"/>
      <c r="R13" s="2"/>
      <c r="S13" s="2"/>
    </row>
    <row r="14" spans="2:19" ht="28.5" customHeight="1">
      <c r="B14" s="441">
        <v>3</v>
      </c>
      <c r="C14" s="750" t="s">
        <v>899</v>
      </c>
      <c r="D14" s="228" t="s">
        <v>907</v>
      </c>
      <c r="E14" s="496">
        <f>'Таблица 2'!E32</f>
        <v>139556.91739999998</v>
      </c>
      <c r="F14" s="496">
        <v>0</v>
      </c>
      <c r="G14" s="496">
        <v>0</v>
      </c>
      <c r="H14" s="497">
        <f>'Таблица 2'!I32</f>
        <v>84446.36779999999</v>
      </c>
      <c r="I14" s="498">
        <f>'Таблица 2'!J32</f>
        <v>55110.5496</v>
      </c>
      <c r="J14" s="746">
        <f>'Таблица 2А'!E32</f>
        <v>139556.91799999998</v>
      </c>
      <c r="K14" s="746">
        <v>0</v>
      </c>
      <c r="L14" s="751">
        <v>0</v>
      </c>
      <c r="M14" s="752">
        <f>'Таблица 2А'!I32</f>
        <v>84446.368</v>
      </c>
      <c r="N14" s="498">
        <f>'Таблица 2А'!J32</f>
        <v>55110.549999999996</v>
      </c>
      <c r="O14" s="2"/>
      <c r="P14" s="2"/>
      <c r="Q14" s="2"/>
      <c r="R14" s="2"/>
      <c r="S14" s="2"/>
    </row>
    <row r="15" spans="2:19" ht="64.5" customHeight="1">
      <c r="B15" s="753" t="s">
        <v>878</v>
      </c>
      <c r="C15" s="754" t="s">
        <v>59</v>
      </c>
      <c r="D15" s="229" t="s">
        <v>907</v>
      </c>
      <c r="E15" s="496">
        <v>0</v>
      </c>
      <c r="F15" s="496">
        <v>0</v>
      </c>
      <c r="G15" s="496">
        <v>0</v>
      </c>
      <c r="H15" s="497">
        <v>0</v>
      </c>
      <c r="I15" s="755">
        <v>0</v>
      </c>
      <c r="J15" s="756">
        <v>0</v>
      </c>
      <c r="K15" s="756">
        <v>0</v>
      </c>
      <c r="L15" s="496">
        <v>0</v>
      </c>
      <c r="M15" s="497">
        <v>0</v>
      </c>
      <c r="N15" s="755">
        <v>0</v>
      </c>
      <c r="O15" s="2"/>
      <c r="P15" s="2"/>
      <c r="Q15" s="2"/>
      <c r="R15" s="2"/>
      <c r="S15" s="2"/>
    </row>
    <row r="16" spans="2:19" ht="26.25" customHeight="1">
      <c r="B16" s="757" t="s">
        <v>975</v>
      </c>
      <c r="C16" s="84" t="s">
        <v>781</v>
      </c>
      <c r="D16" s="229" t="s">
        <v>907</v>
      </c>
      <c r="E16" s="496">
        <f>'Таблица 2'!E37</f>
        <v>135488.6854</v>
      </c>
      <c r="F16" s="496">
        <v>0</v>
      </c>
      <c r="G16" s="496">
        <v>0</v>
      </c>
      <c r="H16" s="497">
        <f>'Таблица 2'!I37</f>
        <v>81043.5008</v>
      </c>
      <c r="I16" s="498">
        <f>'Таблица 2'!J37</f>
        <v>54445.1846</v>
      </c>
      <c r="J16" s="746">
        <f>'Таблица 2А'!E37</f>
        <v>135488.686</v>
      </c>
      <c r="K16" s="746">
        <v>0</v>
      </c>
      <c r="L16" s="751">
        <v>0</v>
      </c>
      <c r="M16" s="752">
        <f>'Таблица 2А'!I37</f>
        <v>81043.501</v>
      </c>
      <c r="N16" s="498">
        <f>'Таблица 2А'!J37</f>
        <v>54445.185</v>
      </c>
      <c r="O16" s="2"/>
      <c r="P16" s="2"/>
      <c r="Q16" s="2"/>
      <c r="R16" s="2"/>
      <c r="S16" s="2"/>
    </row>
    <row r="17" spans="2:19" ht="26.25" customHeight="1">
      <c r="B17" s="757" t="s">
        <v>477</v>
      </c>
      <c r="C17" s="85" t="s">
        <v>58</v>
      </c>
      <c r="D17" s="229" t="s">
        <v>907</v>
      </c>
      <c r="E17" s="496">
        <f>'Таблица 2'!E38</f>
        <v>4068.232</v>
      </c>
      <c r="F17" s="496">
        <v>0</v>
      </c>
      <c r="G17" s="496">
        <v>0</v>
      </c>
      <c r="H17" s="497">
        <f>'Таблица 2'!I38</f>
        <v>3402.867</v>
      </c>
      <c r="I17" s="498">
        <f>'Таблица 2'!J38</f>
        <v>665.365</v>
      </c>
      <c r="J17" s="746">
        <f>'Таблица 2А'!E38</f>
        <v>4068.232</v>
      </c>
      <c r="K17" s="746">
        <v>0</v>
      </c>
      <c r="L17" s="751">
        <v>0</v>
      </c>
      <c r="M17" s="752">
        <f>'Таблица 2А'!I38</f>
        <v>3402.867</v>
      </c>
      <c r="N17" s="498">
        <f>'Таблица 2А'!J38</f>
        <v>665.365</v>
      </c>
      <c r="O17" s="2"/>
      <c r="P17" s="2"/>
      <c r="Q17" s="2"/>
      <c r="R17" s="2"/>
      <c r="S17" s="2"/>
    </row>
    <row r="18" spans="2:19" ht="30" customHeight="1">
      <c r="B18" s="516">
        <v>4</v>
      </c>
      <c r="C18" s="758" t="s">
        <v>1000</v>
      </c>
      <c r="D18" s="218" t="s">
        <v>907</v>
      </c>
      <c r="E18" s="676">
        <f>E11-E13-E14</f>
        <v>1723.6616000000213</v>
      </c>
      <c r="F18" s="676">
        <v>0</v>
      </c>
      <c r="G18" s="676">
        <f>G11-G13-G14</f>
        <v>438.0829999999987</v>
      </c>
      <c r="H18" s="759">
        <f>H11-H13-H14</f>
        <v>1054.7857000000222</v>
      </c>
      <c r="I18" s="760">
        <f>I11-I13-I14</f>
        <v>230.79290000000037</v>
      </c>
      <c r="J18" s="761">
        <f>J11-J13-J14</f>
        <v>1723.6610000000219</v>
      </c>
      <c r="K18" s="761">
        <v>0</v>
      </c>
      <c r="L18" s="676">
        <f>L11-L13-L14</f>
        <v>438.0829999999987</v>
      </c>
      <c r="M18" s="759">
        <f>M11-M13-M14</f>
        <v>1054.7850000000035</v>
      </c>
      <c r="N18" s="760">
        <f>N11-N13-N14</f>
        <v>230.79300000000512</v>
      </c>
      <c r="O18" s="2"/>
      <c r="P18" s="2"/>
      <c r="Q18" s="2"/>
      <c r="R18" s="2"/>
      <c r="S18" s="2"/>
    </row>
    <row r="19" spans="2:19" ht="41.25" customHeight="1">
      <c r="B19" s="405" t="s">
        <v>456</v>
      </c>
      <c r="C19" s="227" t="s">
        <v>481</v>
      </c>
      <c r="D19" s="492" t="s">
        <v>914</v>
      </c>
      <c r="E19" s="762">
        <f>E18/E11*100</f>
        <v>1.2200272763604836</v>
      </c>
      <c r="F19" s="762" t="s">
        <v>697</v>
      </c>
      <c r="G19" s="762">
        <f>G18/G11*100</f>
        <v>1.4375751035801365</v>
      </c>
      <c r="H19" s="762">
        <f>H18/H11*100</f>
        <v>0.7777991320667681</v>
      </c>
      <c r="I19" s="763">
        <f>I18/I11*100</f>
        <v>0.4170352390710442</v>
      </c>
      <c r="J19" s="764">
        <f>J18/J11*100</f>
        <v>1.2200268516736628</v>
      </c>
      <c r="K19" s="765" t="s">
        <v>697</v>
      </c>
      <c r="L19" s="765">
        <f>L18/L11*100</f>
        <v>1.4375751035801365</v>
      </c>
      <c r="M19" s="765">
        <f>M18/M11*100</f>
        <v>0.7777986158866501</v>
      </c>
      <c r="N19" s="766">
        <f>N18/N11*100</f>
        <v>0.41703541599994265</v>
      </c>
      <c r="O19" s="2"/>
      <c r="P19" s="2"/>
      <c r="Q19" s="2"/>
      <c r="R19" s="2"/>
      <c r="S19" s="2"/>
    </row>
    <row r="20" spans="2:19" ht="15" customHeight="1">
      <c r="B20" s="441">
        <v>5</v>
      </c>
      <c r="C20" s="224" t="s">
        <v>908</v>
      </c>
      <c r="D20" s="228" t="s">
        <v>907</v>
      </c>
      <c r="E20" s="751">
        <f>'Таблица 2'!E41</f>
        <v>1647.993433732729</v>
      </c>
      <c r="F20" s="751">
        <v>0</v>
      </c>
      <c r="G20" s="751">
        <f>'Таблица 2'!H41</f>
        <v>437.111895610662</v>
      </c>
      <c r="H20" s="752">
        <f>'Таблица 2'!I41</f>
        <v>999.2216839353252</v>
      </c>
      <c r="I20" s="752">
        <f>'Таблица 2'!J41</f>
        <v>211.65985418674188</v>
      </c>
      <c r="J20" s="767">
        <f>'Таблица 2А'!E41</f>
        <v>1647.9934337327288</v>
      </c>
      <c r="K20" s="751">
        <v>0</v>
      </c>
      <c r="L20" s="751">
        <f>'Таблица 2А'!H41</f>
        <v>437.1118956106619</v>
      </c>
      <c r="M20" s="752">
        <f>'Таблица 2А'!I41</f>
        <v>999.2216839353252</v>
      </c>
      <c r="N20" s="498">
        <f>'Таблица 2А'!J41</f>
        <v>211.65985418674182</v>
      </c>
      <c r="O20" s="2"/>
      <c r="P20" s="2"/>
      <c r="Q20" s="2"/>
      <c r="R20" s="2"/>
      <c r="S20" s="2"/>
    </row>
    <row r="21" spans="2:19" ht="24" customHeight="1">
      <c r="B21" s="385" t="s">
        <v>492</v>
      </c>
      <c r="C21" s="224" t="s">
        <v>60</v>
      </c>
      <c r="D21" s="228" t="s">
        <v>907</v>
      </c>
      <c r="E21" s="743"/>
      <c r="F21" s="125"/>
      <c r="G21" s="125"/>
      <c r="H21" s="125"/>
      <c r="I21" s="745"/>
      <c r="J21" s="746">
        <f>'Пояснит. записка'!O521</f>
        <v>48</v>
      </c>
      <c r="K21" s="125"/>
      <c r="L21" s="125"/>
      <c r="M21" s="125"/>
      <c r="N21" s="745"/>
      <c r="O21" s="2"/>
      <c r="P21" s="2"/>
      <c r="Q21" s="2"/>
      <c r="R21" s="2"/>
      <c r="S21" s="2"/>
    </row>
    <row r="22" spans="2:19" ht="21.75" customHeight="1">
      <c r="B22" s="516">
        <v>6</v>
      </c>
      <c r="C22" s="227" t="s">
        <v>496</v>
      </c>
      <c r="D22" s="218" t="s">
        <v>907</v>
      </c>
      <c r="E22" s="676">
        <f>E18-E20</f>
        <v>75.66816626729224</v>
      </c>
      <c r="F22" s="676">
        <v>0</v>
      </c>
      <c r="G22" s="676">
        <f>G18-G20</f>
        <v>0.9711043893367446</v>
      </c>
      <c r="H22" s="759">
        <f>H18-H20</f>
        <v>55.56401606469694</v>
      </c>
      <c r="I22" s="759">
        <f>I18-I20</f>
        <v>19.13304581325849</v>
      </c>
      <c r="J22" s="768">
        <f>J18-J20</f>
        <v>75.66756626729307</v>
      </c>
      <c r="K22" s="676">
        <v>0</v>
      </c>
      <c r="L22" s="676">
        <f>L18-L20</f>
        <v>0.9711043893368014</v>
      </c>
      <c r="M22" s="759">
        <f>M18-M20</f>
        <v>55.56331606467825</v>
      </c>
      <c r="N22" s="760">
        <f>N18-N20</f>
        <v>19.133145813263297</v>
      </c>
      <c r="O22" s="2"/>
      <c r="P22" s="2"/>
      <c r="Q22" s="2"/>
      <c r="R22" s="2"/>
      <c r="S22" s="2"/>
    </row>
    <row r="23" spans="2:19" ht="41.25" customHeight="1">
      <c r="B23" s="405" t="s">
        <v>621</v>
      </c>
      <c r="C23" s="227" t="s">
        <v>494</v>
      </c>
      <c r="D23" s="769" t="s">
        <v>914</v>
      </c>
      <c r="E23" s="770">
        <f>E22/E11*100</f>
        <v>0.053558788336571184</v>
      </c>
      <c r="F23" s="770" t="s">
        <v>697</v>
      </c>
      <c r="G23" s="770">
        <f>G22/G11*100</f>
        <v>0.0031866917755035</v>
      </c>
      <c r="H23" s="770">
        <f>H22/H11*100</f>
        <v>0.04097291371059006</v>
      </c>
      <c r="I23" s="771">
        <f>I22/I11*100</f>
        <v>0.034572789435418</v>
      </c>
      <c r="J23" s="772">
        <f>J22/J11*100</f>
        <v>0.05355836364975053</v>
      </c>
      <c r="K23" s="770" t="s">
        <v>697</v>
      </c>
      <c r="L23" s="770">
        <f>L22/L11*100</f>
        <v>0.0031866917755036866</v>
      </c>
      <c r="M23" s="770">
        <f>M22/M11*100</f>
        <v>0.04097239753047215</v>
      </c>
      <c r="N23" s="773">
        <f>N22/N11*100</f>
        <v>0.034572969819802346</v>
      </c>
      <c r="O23" s="2"/>
      <c r="P23" s="2"/>
      <c r="Q23" s="2"/>
      <c r="R23" s="2"/>
      <c r="S23" s="2"/>
    </row>
    <row r="24" spans="2:19" ht="44.25" customHeight="1">
      <c r="B24" s="441">
        <v>7</v>
      </c>
      <c r="C24" s="224" t="s">
        <v>758</v>
      </c>
      <c r="D24" s="225" t="s">
        <v>914</v>
      </c>
      <c r="E24" s="774">
        <f>E20/E11*100</f>
        <v>1.1664684880239125</v>
      </c>
      <c r="F24" s="774" t="s">
        <v>697</v>
      </c>
      <c r="G24" s="774">
        <f>G20/G11*100</f>
        <v>1.4343884118046328</v>
      </c>
      <c r="H24" s="774">
        <f>H20/H11*100</f>
        <v>0.736826218356178</v>
      </c>
      <c r="I24" s="775">
        <f>I20/I11*100</f>
        <v>0.38246244963562614</v>
      </c>
      <c r="J24" s="776">
        <f>J20/J11*100</f>
        <v>1.1664684880239122</v>
      </c>
      <c r="K24" s="774" t="s">
        <v>697</v>
      </c>
      <c r="L24" s="774">
        <f>L20/L11*100</f>
        <v>1.4343884118046328</v>
      </c>
      <c r="M24" s="774">
        <f>M20/M11*100</f>
        <v>0.736826218356178</v>
      </c>
      <c r="N24" s="777">
        <f>N20/N11*100</f>
        <v>0.38246244618014025</v>
      </c>
      <c r="O24" s="2"/>
      <c r="P24" s="2"/>
      <c r="Q24" s="2"/>
      <c r="R24" s="2"/>
      <c r="S24" s="2"/>
    </row>
    <row r="25" spans="2:19" ht="51.75" thickBot="1">
      <c r="B25" s="778" t="s">
        <v>541</v>
      </c>
      <c r="C25" s="779" t="s">
        <v>61</v>
      </c>
      <c r="D25" s="780" t="s">
        <v>914</v>
      </c>
      <c r="E25" s="781"/>
      <c r="F25" s="782"/>
      <c r="G25" s="782"/>
      <c r="H25" s="782"/>
      <c r="I25" s="782"/>
      <c r="J25" s="783">
        <f>J21/J12*100</f>
        <v>1.1661150294735574</v>
      </c>
      <c r="K25" s="782"/>
      <c r="L25" s="782"/>
      <c r="M25" s="782"/>
      <c r="N25" s="784"/>
      <c r="O25" s="2"/>
      <c r="P25" s="2"/>
      <c r="Q25" s="2"/>
      <c r="R25" s="2"/>
      <c r="S25" s="2"/>
    </row>
    <row r="26" spans="2:19" ht="51.75" customHeight="1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2"/>
      <c r="P26" s="2"/>
      <c r="Q26" s="2"/>
      <c r="R26" s="2"/>
      <c r="S26" s="2"/>
    </row>
    <row r="27" spans="2:19" ht="12.75">
      <c r="B27" s="1280"/>
      <c r="C27" s="1280"/>
      <c r="D27" s="1281" t="s">
        <v>705</v>
      </c>
      <c r="E27" s="1281"/>
      <c r="F27" s="1281"/>
      <c r="G27" s="1281"/>
      <c r="H27" s="1281"/>
      <c r="I27" s="1258" t="s">
        <v>257</v>
      </c>
      <c r="J27" s="1258"/>
      <c r="K27" s="1258"/>
      <c r="L27" s="1258"/>
      <c r="M27" s="1258"/>
      <c r="N27" s="1258"/>
      <c r="O27" s="2"/>
      <c r="P27" s="2"/>
      <c r="Q27" s="2"/>
      <c r="R27" s="2"/>
      <c r="S27" s="2"/>
    </row>
    <row r="28" spans="2:19" ht="12.75" customHeight="1">
      <c r="B28" s="1279" t="s">
        <v>56</v>
      </c>
      <c r="C28" s="1279"/>
      <c r="D28" s="1279" t="s">
        <v>450</v>
      </c>
      <c r="E28" s="1279"/>
      <c r="F28" s="1279"/>
      <c r="G28" s="1279"/>
      <c r="H28" s="1279"/>
      <c r="I28" s="1279" t="s">
        <v>989</v>
      </c>
      <c r="J28" s="1279"/>
      <c r="K28" s="1279"/>
      <c r="L28" s="1279"/>
      <c r="M28" s="1279"/>
      <c r="N28" s="1279"/>
      <c r="O28" s="2"/>
      <c r="P28" s="2"/>
      <c r="Q28" s="2"/>
      <c r="R28" s="2"/>
      <c r="S28" s="2"/>
    </row>
    <row r="29" spans="2:19" ht="12.75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2"/>
      <c r="P29" s="2"/>
      <c r="Q29" s="2"/>
      <c r="R29" s="2"/>
      <c r="S29" s="2"/>
    </row>
    <row r="30" spans="2:19" ht="12.75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85"/>
      <c r="O30" s="2"/>
      <c r="P30" s="2"/>
      <c r="Q30" s="2"/>
      <c r="R30" s="2"/>
      <c r="S30" s="2"/>
    </row>
    <row r="31" spans="2:19" ht="12.75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2"/>
      <c r="P31" s="2"/>
      <c r="Q31" s="2"/>
      <c r="R31" s="2"/>
      <c r="S31" s="2"/>
    </row>
    <row r="32" spans="2:19" ht="12.75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2"/>
      <c r="P32" s="2"/>
      <c r="Q32" s="2"/>
      <c r="R32" s="2"/>
      <c r="S32" s="2"/>
    </row>
    <row r="33" spans="2:19" ht="12.75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2"/>
      <c r="P33" s="2"/>
      <c r="Q33" s="2"/>
      <c r="R33" s="2"/>
      <c r="S33" s="2"/>
    </row>
    <row r="34" spans="2:19" ht="12.75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2"/>
      <c r="P34" s="2"/>
      <c r="Q34" s="2"/>
      <c r="R34" s="2"/>
      <c r="S34" s="2"/>
    </row>
    <row r="35" spans="2:19" ht="12.75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2"/>
      <c r="P35" s="2"/>
      <c r="Q35" s="2"/>
      <c r="R35" s="2"/>
      <c r="S35" s="2"/>
    </row>
    <row r="36" spans="2:19" ht="12.75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2"/>
      <c r="P36" s="2"/>
      <c r="Q36" s="2"/>
      <c r="R36" s="2"/>
      <c r="S36" s="2"/>
    </row>
    <row r="37" spans="2:19" ht="12.75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2"/>
      <c r="P37" s="2"/>
      <c r="Q37" s="2"/>
      <c r="R37" s="2"/>
      <c r="S37" s="2"/>
    </row>
    <row r="38" spans="2:19" ht="12.75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2"/>
      <c r="P38" s="2"/>
      <c r="Q38" s="2"/>
      <c r="R38" s="2"/>
      <c r="S38" s="2"/>
    </row>
    <row r="39" spans="2:19" ht="12.75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2"/>
      <c r="P39" s="2"/>
      <c r="Q39" s="2"/>
      <c r="R39" s="2"/>
      <c r="S39" s="2"/>
    </row>
    <row r="40" spans="2:19" ht="12.75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2"/>
      <c r="P40" s="2"/>
      <c r="Q40" s="2"/>
      <c r="R40" s="2"/>
      <c r="S40" s="2"/>
    </row>
    <row r="41" spans="2:19" ht="12.75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2"/>
      <c r="P41" s="2"/>
      <c r="Q41" s="2"/>
      <c r="R41" s="2"/>
      <c r="S41" s="2"/>
    </row>
    <row r="42" spans="2:19" ht="12.7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2"/>
      <c r="P42" s="2"/>
      <c r="Q42" s="2"/>
      <c r="R42" s="2"/>
      <c r="S42" s="2"/>
    </row>
    <row r="43" spans="2:19" ht="12.7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2"/>
      <c r="P43" s="2"/>
      <c r="Q43" s="2"/>
      <c r="R43" s="2"/>
      <c r="S43" s="2"/>
    </row>
    <row r="44" spans="2:19" ht="12.75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2"/>
      <c r="P44" s="2"/>
      <c r="Q44" s="2"/>
      <c r="R44" s="2"/>
      <c r="S44" s="2"/>
    </row>
    <row r="45" spans="2:19" ht="12.75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2"/>
      <c r="P45" s="2"/>
      <c r="Q45" s="2"/>
      <c r="R45" s="2"/>
      <c r="S45" s="2"/>
    </row>
    <row r="46" spans="2:19" ht="12.75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2"/>
      <c r="P46" s="2"/>
      <c r="Q46" s="2"/>
      <c r="R46" s="2"/>
      <c r="S46" s="2"/>
    </row>
    <row r="47" spans="2:19" ht="12.75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2"/>
      <c r="P47" s="2"/>
      <c r="Q47" s="2"/>
      <c r="R47" s="2"/>
      <c r="S47" s="2"/>
    </row>
    <row r="48" spans="2:19" ht="12.75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2"/>
      <c r="P48" s="2"/>
      <c r="Q48" s="2"/>
      <c r="R48" s="2"/>
      <c r="S48" s="2"/>
    </row>
    <row r="49" spans="2:19" ht="12.75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2"/>
      <c r="P49" s="2"/>
      <c r="Q49" s="2"/>
      <c r="R49" s="2"/>
      <c r="S49" s="2"/>
    </row>
    <row r="50" spans="2:19" ht="12.75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2"/>
      <c r="P50" s="2"/>
      <c r="Q50" s="2"/>
      <c r="R50" s="2"/>
      <c r="S50" s="2"/>
    </row>
    <row r="51" spans="2:14" ht="12.75"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</row>
    <row r="52" spans="2:14" ht="12.75"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</row>
    <row r="53" spans="2:14" ht="12.75"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</row>
    <row r="54" spans="2:14" ht="12.75"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</row>
    <row r="55" spans="2:14" ht="12.75"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</row>
    <row r="56" spans="2:14" ht="12.75"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</row>
    <row r="57" spans="2:14" ht="12.75"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</row>
    <row r="58" spans="2:14" ht="12.75"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</row>
    <row r="59" spans="2:14" ht="12.75"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</row>
    <row r="60" spans="2:14" ht="12.75"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</row>
    <row r="61" spans="2:14" ht="12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2:14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2:14" ht="12.7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2:14" ht="12.7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ht="12.7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2:14" ht="12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2:14" ht="12.7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2:14" ht="12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2:14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2:14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2:14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2:14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14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2:14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14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14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14" ht="12.7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2:14" ht="12.7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2:14" ht="12.7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2:14" ht="12.7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2:14" ht="12.7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2:14" ht="12.7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2:14" ht="12.7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2:14" ht="12.7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2:14" ht="12.7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2:14" ht="12.7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2:14" ht="12.7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2:14" ht="12.7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2:14" ht="12.7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2:14" ht="12.7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2:14" ht="12.7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2:14" ht="12.7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2:14" ht="12.7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2:14" ht="12.7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2:14" ht="12.7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2:14" ht="12.7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ht="12.7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2:14" ht="12.7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2:14" ht="12.7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2:14" ht="12.7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2:14" ht="12.7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2:14" ht="12.7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2:14" ht="12.7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2:14" ht="12.7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2:14" ht="12.7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2:14" ht="12.7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2:14" ht="12.7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2:14" ht="12.7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2:14" ht="12.7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2:14" ht="12.7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2:14" ht="12.7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ht="12.7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2:14" ht="12.7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ht="12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ht="12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ht="12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ht="12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ht="12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ht="12.7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ht="12.7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ht="12.7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ht="12.7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ht="12.7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ht="12.7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2:14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2:14" ht="12.7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2:14" ht="12.7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2:14" ht="12.7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2:14" ht="12.7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2:14" ht="12.7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2:14" ht="12.7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2:14" ht="12.7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2:14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2:14" ht="12.7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2:14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2:14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2:14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2:14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2:14" ht="12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2:14" ht="12.7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</sheetData>
  <sheetProtection/>
  <mergeCells count="15">
    <mergeCell ref="B7:B9"/>
    <mergeCell ref="C7:C9"/>
    <mergeCell ref="D7:D9"/>
    <mergeCell ref="E7:N7"/>
    <mergeCell ref="J8:N8"/>
    <mergeCell ref="B27:C27"/>
    <mergeCell ref="B28:C28"/>
    <mergeCell ref="B2:N2"/>
    <mergeCell ref="B4:N4"/>
    <mergeCell ref="B5:N5"/>
    <mergeCell ref="D27:H27"/>
    <mergeCell ref="D28:H28"/>
    <mergeCell ref="I27:N27"/>
    <mergeCell ref="I28:N28"/>
    <mergeCell ref="E8:I8"/>
  </mergeCells>
  <printOptions/>
  <pageMargins left="0.21" right="0.2" top="0.89" bottom="0.23" header="0.5" footer="0.2"/>
  <pageSetup fitToHeight="1" fitToWidth="1"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0"/>
  <sheetViews>
    <sheetView zoomScalePageLayoutView="0" workbookViewId="0" topLeftCell="A1">
      <selection activeCell="I20" sqref="I20"/>
    </sheetView>
  </sheetViews>
  <sheetFormatPr defaultColWidth="9.16015625" defaultRowHeight="12.75"/>
  <cols>
    <col min="1" max="1" width="4.33203125" style="0" customWidth="1"/>
    <col min="2" max="2" width="7.33203125" style="0" customWidth="1"/>
    <col min="3" max="3" width="23.66015625" style="0" customWidth="1"/>
    <col min="4" max="4" width="21.5" style="0" customWidth="1"/>
    <col min="5" max="5" width="12.83203125" style="0" customWidth="1"/>
    <col min="6" max="6" width="18.16015625" style="0" customWidth="1"/>
    <col min="7" max="7" width="12.83203125" style="0" customWidth="1"/>
    <col min="8" max="8" width="18.16015625" style="0" customWidth="1"/>
    <col min="9" max="9" width="12.83203125" style="0" customWidth="1"/>
    <col min="10" max="10" width="18.16015625" style="0" customWidth="1"/>
    <col min="11" max="11" width="12.83203125" style="0" customWidth="1"/>
    <col min="12" max="12" width="19.5" style="0" customWidth="1"/>
  </cols>
  <sheetData>
    <row r="2" spans="1:12" ht="12.75">
      <c r="A2" s="13"/>
      <c r="B2" s="1233" t="s">
        <v>764</v>
      </c>
      <c r="C2" s="1233"/>
      <c r="D2" s="1233"/>
      <c r="E2" s="1233"/>
      <c r="F2" s="1233"/>
      <c r="G2" s="1233"/>
      <c r="H2" s="1233"/>
      <c r="I2" s="1233"/>
      <c r="J2" s="1233"/>
      <c r="K2" s="1233"/>
      <c r="L2" s="1233"/>
    </row>
    <row r="3" spans="1:8" ht="12.75">
      <c r="A3" s="13"/>
      <c r="B3" s="13"/>
      <c r="C3" s="13"/>
      <c r="D3" s="13"/>
      <c r="E3" s="13"/>
      <c r="F3" s="13"/>
      <c r="G3" s="13"/>
      <c r="H3" s="13"/>
    </row>
    <row r="4" spans="1:12" ht="12.75">
      <c r="A4" s="13"/>
      <c r="B4" s="1234" t="str">
        <f>Сводка!L3</f>
        <v>УМУП "Ульяновскводоканал"</v>
      </c>
      <c r="C4" s="1234"/>
      <c r="D4" s="1234"/>
      <c r="E4" s="1234"/>
      <c r="F4" s="1234"/>
      <c r="G4" s="1234"/>
      <c r="H4" s="1234"/>
      <c r="I4" s="1234"/>
      <c r="J4" s="1234"/>
      <c r="K4" s="1234"/>
      <c r="L4" s="1234"/>
    </row>
    <row r="5" spans="2:12" ht="12.75">
      <c r="B5" s="1235" t="s">
        <v>46</v>
      </c>
      <c r="C5" s="1235"/>
      <c r="D5" s="1235"/>
      <c r="E5" s="1235"/>
      <c r="F5" s="1235"/>
      <c r="G5" s="1235"/>
      <c r="H5" s="1235"/>
      <c r="I5" s="1235"/>
      <c r="J5" s="1235"/>
      <c r="K5" s="1235"/>
      <c r="L5" s="1235"/>
    </row>
    <row r="6" spans="2:19" ht="13.5" thickBot="1">
      <c r="B6" s="786"/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2"/>
      <c r="N6" s="2"/>
      <c r="O6" s="2"/>
      <c r="P6" s="2"/>
      <c r="Q6" s="2"/>
      <c r="R6" s="2"/>
      <c r="S6" s="2"/>
    </row>
    <row r="7" spans="2:19" ht="13.5" customHeight="1">
      <c r="B7" s="1296" t="s">
        <v>993</v>
      </c>
      <c r="C7" s="1299" t="s">
        <v>898</v>
      </c>
      <c r="D7" s="1299" t="s">
        <v>1001</v>
      </c>
      <c r="E7" s="1284" t="s">
        <v>920</v>
      </c>
      <c r="F7" s="1284"/>
      <c r="G7" s="1284"/>
      <c r="H7" s="1302"/>
      <c r="I7" s="1303" t="s">
        <v>967</v>
      </c>
      <c r="J7" s="1302"/>
      <c r="K7" s="1302"/>
      <c r="L7" s="1286"/>
      <c r="M7" s="2"/>
      <c r="N7" s="2"/>
      <c r="O7" s="2"/>
      <c r="P7" s="2"/>
      <c r="Q7" s="2"/>
      <c r="R7" s="2"/>
      <c r="S7" s="2"/>
    </row>
    <row r="8" spans="2:19" ht="12" customHeight="1">
      <c r="B8" s="1297"/>
      <c r="C8" s="1300"/>
      <c r="D8" s="1300"/>
      <c r="E8" s="1306">
        <f>'Таблица 1'!F8</f>
        <v>2012</v>
      </c>
      <c r="F8" s="1305"/>
      <c r="G8" s="1306">
        <f>'Таблица 1'!H8</f>
        <v>2014</v>
      </c>
      <c r="H8" s="1308"/>
      <c r="I8" s="1304">
        <f>'Таблица 1'!F8</f>
        <v>2012</v>
      </c>
      <c r="J8" s="1305"/>
      <c r="K8" s="1306">
        <f>'Таблица 1'!H8</f>
        <v>2014</v>
      </c>
      <c r="L8" s="1307"/>
      <c r="M8" s="2"/>
      <c r="N8" s="2"/>
      <c r="O8" s="2"/>
      <c r="P8" s="2"/>
      <c r="Q8" s="2"/>
      <c r="R8" s="2"/>
      <c r="S8" s="2"/>
    </row>
    <row r="9" spans="2:19" ht="40.5" customHeight="1" thickBot="1">
      <c r="B9" s="1298"/>
      <c r="C9" s="1301"/>
      <c r="D9" s="1301"/>
      <c r="E9" s="74" t="s">
        <v>498</v>
      </c>
      <c r="F9" s="75" t="s">
        <v>62</v>
      </c>
      <c r="G9" s="74" t="s">
        <v>498</v>
      </c>
      <c r="H9" s="76" t="s">
        <v>62</v>
      </c>
      <c r="I9" s="77" t="s">
        <v>498</v>
      </c>
      <c r="J9" s="75" t="s">
        <v>62</v>
      </c>
      <c r="K9" s="74" t="s">
        <v>498</v>
      </c>
      <c r="L9" s="78" t="s">
        <v>62</v>
      </c>
      <c r="M9" s="2"/>
      <c r="N9" s="2"/>
      <c r="O9" s="2"/>
      <c r="P9" s="2"/>
      <c r="Q9" s="2"/>
      <c r="R9" s="2"/>
      <c r="S9" s="2"/>
    </row>
    <row r="10" spans="2:19" ht="13.5" thickBot="1">
      <c r="B10" s="787">
        <v>1</v>
      </c>
      <c r="C10" s="716">
        <v>2</v>
      </c>
      <c r="D10" s="716">
        <v>3</v>
      </c>
      <c r="E10" s="716">
        <v>4</v>
      </c>
      <c r="F10" s="716">
        <v>5</v>
      </c>
      <c r="G10" s="716">
        <v>6</v>
      </c>
      <c r="H10" s="788">
        <v>7</v>
      </c>
      <c r="I10" s="787">
        <v>8</v>
      </c>
      <c r="J10" s="788">
        <v>9</v>
      </c>
      <c r="K10" s="788">
        <v>10</v>
      </c>
      <c r="L10" s="789">
        <v>11</v>
      </c>
      <c r="M10" s="2"/>
      <c r="N10" s="2"/>
      <c r="O10" s="2"/>
      <c r="P10" s="2"/>
      <c r="Q10" s="2"/>
      <c r="R10" s="2"/>
      <c r="S10" s="2"/>
    </row>
    <row r="11" spans="2:19" ht="13.5" thickBot="1">
      <c r="B11" s="790" t="s">
        <v>968</v>
      </c>
      <c r="C11" s="1311" t="s">
        <v>449</v>
      </c>
      <c r="D11" s="791" t="s">
        <v>453</v>
      </c>
      <c r="E11" s="792">
        <v>35</v>
      </c>
      <c r="F11" s="792"/>
      <c r="G11" s="792">
        <v>35</v>
      </c>
      <c r="H11" s="793">
        <v>0</v>
      </c>
      <c r="I11" s="794">
        <v>14130</v>
      </c>
      <c r="J11" s="795"/>
      <c r="K11" s="796">
        <v>14130</v>
      </c>
      <c r="L11" s="797">
        <v>0</v>
      </c>
      <c r="M11" s="2"/>
      <c r="N11" s="2"/>
      <c r="O11" s="2"/>
      <c r="P11" s="2"/>
      <c r="Q11" s="2"/>
      <c r="R11" s="2"/>
      <c r="S11" s="2"/>
    </row>
    <row r="12" spans="2:19" ht="12.75">
      <c r="B12" s="798" t="s">
        <v>868</v>
      </c>
      <c r="C12" s="1312"/>
      <c r="D12" s="799" t="s">
        <v>853</v>
      </c>
      <c r="E12" s="793"/>
      <c r="F12" s="793"/>
      <c r="G12" s="793">
        <v>0</v>
      </c>
      <c r="H12" s="793">
        <v>0</v>
      </c>
      <c r="I12" s="800"/>
      <c r="J12" s="801"/>
      <c r="K12" s="802">
        <v>0</v>
      </c>
      <c r="L12" s="797">
        <v>0</v>
      </c>
      <c r="M12" s="2"/>
      <c r="N12" s="2"/>
      <c r="O12" s="2"/>
      <c r="P12" s="2"/>
      <c r="Q12" s="2"/>
      <c r="R12" s="2"/>
      <c r="S12" s="2"/>
    </row>
    <row r="13" spans="2:19" ht="13.5" customHeight="1">
      <c r="B13" s="803" t="s">
        <v>857</v>
      </c>
      <c r="C13" s="1313" t="s">
        <v>974</v>
      </c>
      <c r="D13" s="726" t="s">
        <v>453</v>
      </c>
      <c r="E13" s="793"/>
      <c r="F13" s="793"/>
      <c r="G13" s="793">
        <v>0</v>
      </c>
      <c r="H13" s="793">
        <v>0</v>
      </c>
      <c r="I13" s="800"/>
      <c r="J13" s="801"/>
      <c r="K13" s="802">
        <v>0</v>
      </c>
      <c r="L13" s="797">
        <v>0</v>
      </c>
      <c r="M13" s="2"/>
      <c r="N13" s="2"/>
      <c r="O13" s="2"/>
      <c r="P13" s="2"/>
      <c r="Q13" s="2"/>
      <c r="R13" s="2"/>
      <c r="S13" s="2"/>
    </row>
    <row r="14" spans="2:19" ht="12.75">
      <c r="B14" s="803" t="s">
        <v>939</v>
      </c>
      <c r="C14" s="1295"/>
      <c r="D14" s="804">
        <v>35</v>
      </c>
      <c r="E14" s="793">
        <v>4</v>
      </c>
      <c r="F14" s="793"/>
      <c r="G14" s="793">
        <v>4</v>
      </c>
      <c r="H14" s="793">
        <v>0</v>
      </c>
      <c r="I14" s="800">
        <v>16000</v>
      </c>
      <c r="J14" s="801"/>
      <c r="K14" s="802">
        <v>16000</v>
      </c>
      <c r="L14" s="797">
        <v>0</v>
      </c>
      <c r="M14" s="2"/>
      <c r="N14" s="2"/>
      <c r="O14" s="2"/>
      <c r="P14" s="2"/>
      <c r="Q14" s="2"/>
      <c r="R14" s="2"/>
      <c r="S14" s="2"/>
    </row>
    <row r="15" spans="2:19" ht="12.75">
      <c r="B15" s="803" t="s">
        <v>468</v>
      </c>
      <c r="C15" s="1295"/>
      <c r="D15" s="726" t="s">
        <v>767</v>
      </c>
      <c r="E15" s="793"/>
      <c r="F15" s="793"/>
      <c r="G15" s="793">
        <v>0</v>
      </c>
      <c r="H15" s="793">
        <v>0</v>
      </c>
      <c r="I15" s="800"/>
      <c r="J15" s="801"/>
      <c r="K15" s="802">
        <v>0</v>
      </c>
      <c r="L15" s="797">
        <v>0</v>
      </c>
      <c r="M15" s="2"/>
      <c r="N15" s="2"/>
      <c r="O15" s="2"/>
      <c r="P15" s="2"/>
      <c r="Q15" s="2"/>
      <c r="R15" s="2"/>
      <c r="S15" s="2"/>
    </row>
    <row r="16" spans="2:19" ht="13.5" customHeight="1">
      <c r="B16" s="803" t="s">
        <v>878</v>
      </c>
      <c r="C16" s="1295" t="s">
        <v>997</v>
      </c>
      <c r="D16" s="726" t="s">
        <v>453</v>
      </c>
      <c r="E16" s="793"/>
      <c r="F16" s="793"/>
      <c r="G16" s="793">
        <v>0</v>
      </c>
      <c r="H16" s="793">
        <v>0</v>
      </c>
      <c r="I16" s="800"/>
      <c r="J16" s="801"/>
      <c r="K16" s="802">
        <v>0</v>
      </c>
      <c r="L16" s="797">
        <v>0</v>
      </c>
      <c r="M16" s="2"/>
      <c r="N16" s="2"/>
      <c r="O16" s="2"/>
      <c r="P16" s="2"/>
      <c r="Q16" s="2"/>
      <c r="R16" s="2"/>
      <c r="S16" s="2"/>
    </row>
    <row r="17" spans="2:19" ht="12.75">
      <c r="B17" s="803" t="s">
        <v>975</v>
      </c>
      <c r="C17" s="1295"/>
      <c r="D17" s="726" t="s">
        <v>853</v>
      </c>
      <c r="E17" s="793"/>
      <c r="F17" s="793"/>
      <c r="G17" s="793">
        <v>0</v>
      </c>
      <c r="H17" s="793">
        <v>0</v>
      </c>
      <c r="I17" s="800"/>
      <c r="J17" s="801"/>
      <c r="K17" s="802">
        <v>0</v>
      </c>
      <c r="L17" s="797">
        <v>0</v>
      </c>
      <c r="M17" s="2"/>
      <c r="N17" s="2"/>
      <c r="O17" s="2"/>
      <c r="P17" s="2"/>
      <c r="Q17" s="2"/>
      <c r="R17" s="2"/>
      <c r="S17" s="2"/>
    </row>
    <row r="18" spans="2:19" ht="12.75">
      <c r="B18" s="803" t="s">
        <v>477</v>
      </c>
      <c r="C18" s="1295"/>
      <c r="D18" s="726" t="s">
        <v>767</v>
      </c>
      <c r="E18" s="793"/>
      <c r="F18" s="793"/>
      <c r="G18" s="793">
        <v>0</v>
      </c>
      <c r="H18" s="793">
        <v>0</v>
      </c>
      <c r="I18" s="800"/>
      <c r="J18" s="801"/>
      <c r="K18" s="802">
        <v>0</v>
      </c>
      <c r="L18" s="797">
        <v>0</v>
      </c>
      <c r="M18" s="2"/>
      <c r="N18" s="2"/>
      <c r="O18" s="2"/>
      <c r="P18" s="2"/>
      <c r="Q18" s="2"/>
      <c r="R18" s="2"/>
      <c r="S18" s="2"/>
    </row>
    <row r="19" spans="2:19" ht="12.75">
      <c r="B19" s="803" t="s">
        <v>616</v>
      </c>
      <c r="C19" s="1295"/>
      <c r="D19" s="804">
        <v>220</v>
      </c>
      <c r="E19" s="805"/>
      <c r="F19" s="805"/>
      <c r="G19" s="793">
        <v>0</v>
      </c>
      <c r="H19" s="793">
        <v>0</v>
      </c>
      <c r="I19" s="800"/>
      <c r="J19" s="801"/>
      <c r="K19" s="802">
        <v>0</v>
      </c>
      <c r="L19" s="797">
        <v>0</v>
      </c>
      <c r="M19" s="2"/>
      <c r="N19" s="2"/>
      <c r="O19" s="2"/>
      <c r="P19" s="2"/>
      <c r="Q19" s="2"/>
      <c r="R19" s="2"/>
      <c r="S19" s="2"/>
    </row>
    <row r="20" spans="2:19" ht="13.5" customHeight="1">
      <c r="B20" s="803" t="s">
        <v>456</v>
      </c>
      <c r="C20" s="1295" t="s">
        <v>976</v>
      </c>
      <c r="D20" s="726" t="s">
        <v>767</v>
      </c>
      <c r="E20" s="805"/>
      <c r="F20" s="805"/>
      <c r="G20" s="793">
        <v>0</v>
      </c>
      <c r="H20" s="793">
        <v>0</v>
      </c>
      <c r="I20" s="800"/>
      <c r="J20" s="801"/>
      <c r="K20" s="802">
        <v>0</v>
      </c>
      <c r="L20" s="797">
        <v>0</v>
      </c>
      <c r="M20" s="2"/>
      <c r="N20" s="2"/>
      <c r="O20" s="2"/>
      <c r="P20" s="2"/>
      <c r="Q20" s="2"/>
      <c r="R20" s="2"/>
      <c r="S20" s="2"/>
    </row>
    <row r="21" spans="2:19" ht="12.75">
      <c r="B21" s="803" t="s">
        <v>524</v>
      </c>
      <c r="C21" s="1295"/>
      <c r="D21" s="804">
        <v>220</v>
      </c>
      <c r="E21" s="805"/>
      <c r="F21" s="805"/>
      <c r="G21" s="793">
        <v>0</v>
      </c>
      <c r="H21" s="793">
        <v>0</v>
      </c>
      <c r="I21" s="800"/>
      <c r="J21" s="801"/>
      <c r="K21" s="802">
        <v>0</v>
      </c>
      <c r="L21" s="797">
        <v>0</v>
      </c>
      <c r="M21" s="2"/>
      <c r="N21" s="2"/>
      <c r="O21" s="2"/>
      <c r="P21" s="2"/>
      <c r="Q21" s="2"/>
      <c r="R21" s="2"/>
      <c r="S21" s="2"/>
    </row>
    <row r="22" spans="2:19" ht="12.75">
      <c r="B22" s="803" t="s">
        <v>786</v>
      </c>
      <c r="C22" s="1295"/>
      <c r="D22" s="726" t="s">
        <v>476</v>
      </c>
      <c r="E22" s="805"/>
      <c r="F22" s="805"/>
      <c r="G22" s="793">
        <v>0</v>
      </c>
      <c r="H22" s="793">
        <v>0</v>
      </c>
      <c r="I22" s="800"/>
      <c r="J22" s="801"/>
      <c r="K22" s="802">
        <v>0</v>
      </c>
      <c r="L22" s="797">
        <v>0</v>
      </c>
      <c r="M22" s="2"/>
      <c r="N22" s="2"/>
      <c r="O22" s="2"/>
      <c r="P22" s="2"/>
      <c r="Q22" s="2"/>
      <c r="R22" s="2"/>
      <c r="S22" s="2"/>
    </row>
    <row r="23" spans="2:19" ht="12.75">
      <c r="B23" s="803" t="s">
        <v>933</v>
      </c>
      <c r="C23" s="1295"/>
      <c r="D23" s="726" t="s">
        <v>873</v>
      </c>
      <c r="E23" s="805"/>
      <c r="F23" s="805"/>
      <c r="G23" s="793">
        <v>0</v>
      </c>
      <c r="H23" s="793">
        <v>0</v>
      </c>
      <c r="I23" s="800"/>
      <c r="J23" s="801"/>
      <c r="K23" s="802">
        <v>0</v>
      </c>
      <c r="L23" s="797">
        <v>0</v>
      </c>
      <c r="M23" s="2"/>
      <c r="N23" s="2"/>
      <c r="O23" s="2"/>
      <c r="P23" s="2"/>
      <c r="Q23" s="2"/>
      <c r="R23" s="2"/>
      <c r="S23" s="2"/>
    </row>
    <row r="24" spans="2:19" ht="12.75">
      <c r="B24" s="803" t="s">
        <v>458</v>
      </c>
      <c r="C24" s="1295"/>
      <c r="D24" s="726" t="s">
        <v>859</v>
      </c>
      <c r="E24" s="805"/>
      <c r="F24" s="805"/>
      <c r="G24" s="793">
        <v>0</v>
      </c>
      <c r="H24" s="793">
        <v>0</v>
      </c>
      <c r="I24" s="800"/>
      <c r="J24" s="801"/>
      <c r="K24" s="802">
        <v>0</v>
      </c>
      <c r="L24" s="797">
        <v>0</v>
      </c>
      <c r="M24" s="2"/>
      <c r="N24" s="2"/>
      <c r="O24" s="2"/>
      <c r="P24" s="2"/>
      <c r="Q24" s="2"/>
      <c r="R24" s="2"/>
      <c r="S24" s="2"/>
    </row>
    <row r="25" spans="2:19" ht="12.75">
      <c r="B25" s="803" t="s">
        <v>529</v>
      </c>
      <c r="C25" s="1295"/>
      <c r="D25" s="726" t="s">
        <v>469</v>
      </c>
      <c r="E25" s="805"/>
      <c r="F25" s="805"/>
      <c r="G25" s="793">
        <v>0</v>
      </c>
      <c r="H25" s="793">
        <v>0</v>
      </c>
      <c r="I25" s="800"/>
      <c r="J25" s="801"/>
      <c r="K25" s="802">
        <v>0</v>
      </c>
      <c r="L25" s="797">
        <v>0</v>
      </c>
      <c r="M25" s="2"/>
      <c r="N25" s="2"/>
      <c r="O25" s="2"/>
      <c r="P25" s="2"/>
      <c r="Q25" s="2"/>
      <c r="R25" s="2"/>
      <c r="S25" s="2"/>
    </row>
    <row r="26" spans="2:19" ht="12.75">
      <c r="B26" s="803" t="s">
        <v>784</v>
      </c>
      <c r="C26" s="1295"/>
      <c r="D26" s="726" t="s">
        <v>516</v>
      </c>
      <c r="E26" s="793"/>
      <c r="F26" s="793"/>
      <c r="G26" s="793">
        <v>0</v>
      </c>
      <c r="H26" s="793">
        <v>0</v>
      </c>
      <c r="I26" s="806"/>
      <c r="J26" s="807"/>
      <c r="K26" s="802">
        <v>0</v>
      </c>
      <c r="L26" s="797">
        <v>0</v>
      </c>
      <c r="M26" s="2"/>
      <c r="N26" s="2"/>
      <c r="O26" s="2"/>
      <c r="P26" s="2"/>
      <c r="Q26" s="2"/>
      <c r="R26" s="2"/>
      <c r="S26" s="2"/>
    </row>
    <row r="27" spans="2:19" ht="12.75">
      <c r="B27" s="808" t="s">
        <v>912</v>
      </c>
      <c r="C27" s="809" t="s">
        <v>970</v>
      </c>
      <c r="D27" s="810" t="s">
        <v>910</v>
      </c>
      <c r="E27" s="811">
        <f>SUM(E11:E26)</f>
        <v>39</v>
      </c>
      <c r="F27" s="811">
        <v>0</v>
      </c>
      <c r="G27" s="811">
        <f>SUM(G11:G26)</f>
        <v>39</v>
      </c>
      <c r="H27" s="812">
        <v>0</v>
      </c>
      <c r="I27" s="813">
        <f>SUM(I11:I26)</f>
        <v>30130</v>
      </c>
      <c r="J27" s="814">
        <v>0</v>
      </c>
      <c r="K27" s="814">
        <f>SUM(K11:K26)</f>
        <v>30130</v>
      </c>
      <c r="L27" s="815">
        <v>0</v>
      </c>
      <c r="M27" s="2"/>
      <c r="N27" s="2"/>
      <c r="O27" s="2"/>
      <c r="P27" s="2"/>
      <c r="Q27" s="2"/>
      <c r="R27" s="2"/>
      <c r="S27" s="2"/>
    </row>
    <row r="28" spans="2:19" ht="52.5" customHeight="1">
      <c r="B28" s="1309" t="s">
        <v>70</v>
      </c>
      <c r="C28" s="1309"/>
      <c r="D28" s="1309"/>
      <c r="E28" s="1310"/>
      <c r="F28" s="1310"/>
      <c r="G28" s="1310"/>
      <c r="H28" s="1310"/>
      <c r="I28" s="1310"/>
      <c r="J28" s="1310"/>
      <c r="K28" s="1310"/>
      <c r="L28" s="1310"/>
      <c r="M28" s="2"/>
      <c r="N28" s="2"/>
      <c r="O28" s="2"/>
      <c r="P28" s="2"/>
      <c r="Q28" s="2"/>
      <c r="R28" s="2"/>
      <c r="S28" s="2"/>
    </row>
    <row r="29" spans="2:19" ht="12.75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2"/>
      <c r="N29" s="2"/>
      <c r="O29" s="2"/>
      <c r="P29" s="2"/>
      <c r="Q29" s="2"/>
      <c r="R29" s="2"/>
      <c r="S29" s="2"/>
    </row>
    <row r="30" spans="2:19" ht="87.75" customHeight="1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2"/>
      <c r="N30" s="2"/>
      <c r="O30" s="2"/>
      <c r="P30" s="2"/>
      <c r="Q30" s="2"/>
      <c r="R30" s="2"/>
      <c r="S30" s="2"/>
    </row>
    <row r="31" spans="1:19" ht="12" customHeight="1">
      <c r="A31" s="1"/>
      <c r="B31" s="1314"/>
      <c r="C31" s="1314"/>
      <c r="D31" s="1314"/>
      <c r="E31" s="1314"/>
      <c r="F31" s="1246" t="s">
        <v>917</v>
      </c>
      <c r="G31" s="1246"/>
      <c r="H31" s="1246"/>
      <c r="I31" s="1246" t="s">
        <v>257</v>
      </c>
      <c r="J31" s="1246"/>
      <c r="K31" s="1246"/>
      <c r="L31" s="1246"/>
      <c r="M31" s="15"/>
      <c r="N31" s="15"/>
      <c r="O31" s="2"/>
      <c r="P31" s="2"/>
      <c r="Q31" s="2"/>
      <c r="R31" s="2"/>
      <c r="S31" s="2"/>
    </row>
    <row r="32" spans="1:19" ht="12.75" customHeight="1">
      <c r="A32" s="1"/>
      <c r="B32" s="1214" t="s">
        <v>56</v>
      </c>
      <c r="C32" s="1214"/>
      <c r="D32" s="1214"/>
      <c r="E32" s="1214"/>
      <c r="F32" s="1214" t="s">
        <v>450</v>
      </c>
      <c r="G32" s="1214"/>
      <c r="H32" s="1214"/>
      <c r="I32" s="1214" t="s">
        <v>989</v>
      </c>
      <c r="J32" s="1214"/>
      <c r="K32" s="1214"/>
      <c r="L32" s="1214"/>
      <c r="M32" s="15"/>
      <c r="N32" s="15"/>
      <c r="O32" s="2"/>
      <c r="P32" s="2"/>
      <c r="Q32" s="2"/>
      <c r="R32" s="2"/>
      <c r="S32" s="2"/>
    </row>
    <row r="33" spans="1:19" ht="12.75">
      <c r="A33" s="1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15"/>
      <c r="N33" s="15"/>
      <c r="O33" s="2"/>
      <c r="P33" s="2"/>
      <c r="Q33" s="2"/>
      <c r="R33" s="2"/>
      <c r="S33" s="2"/>
    </row>
    <row r="34" spans="1:19" ht="12.75">
      <c r="A34" s="1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15"/>
      <c r="N34" s="15"/>
      <c r="O34" s="2"/>
      <c r="P34" s="2"/>
      <c r="Q34" s="2"/>
      <c r="R34" s="2"/>
      <c r="S34" s="2"/>
    </row>
    <row r="35" spans="1:19" ht="12.75">
      <c r="A35" s="1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4"/>
      <c r="N35" s="4"/>
      <c r="O35" s="2"/>
      <c r="P35" s="2"/>
      <c r="Q35" s="2"/>
      <c r="R35" s="2"/>
      <c r="S35" s="2"/>
    </row>
    <row r="36" spans="1:19" ht="12.75">
      <c r="A36" s="1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4"/>
      <c r="N36" s="4"/>
      <c r="O36" s="2"/>
      <c r="P36" s="2"/>
      <c r="Q36" s="2"/>
      <c r="R36" s="2"/>
      <c r="S36" s="2"/>
    </row>
    <row r="37" spans="1:19" ht="12.75">
      <c r="A37" s="1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4"/>
      <c r="N37" s="4"/>
      <c r="O37" s="2"/>
      <c r="P37" s="2"/>
      <c r="Q37" s="2"/>
      <c r="R37" s="2"/>
      <c r="S37" s="2"/>
    </row>
    <row r="38" spans="1:19" ht="12.75">
      <c r="A38" s="1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4"/>
      <c r="N38" s="4"/>
      <c r="O38" s="2"/>
      <c r="P38" s="2"/>
      <c r="Q38" s="2"/>
      <c r="R38" s="2"/>
      <c r="S38" s="2"/>
    </row>
    <row r="39" spans="2:19" ht="12.75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2"/>
      <c r="N39" s="2"/>
      <c r="O39" s="2"/>
      <c r="P39" s="2"/>
      <c r="Q39" s="2"/>
      <c r="R39" s="2"/>
      <c r="S39" s="2"/>
    </row>
    <row r="40" spans="2:19" ht="12.75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2"/>
      <c r="N40" s="2"/>
      <c r="O40" s="2"/>
      <c r="P40" s="2"/>
      <c r="Q40" s="2"/>
      <c r="R40" s="2"/>
      <c r="S40" s="2"/>
    </row>
    <row r="41" spans="2:19" ht="12.75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2"/>
      <c r="N41" s="2"/>
      <c r="O41" s="2"/>
      <c r="P41" s="2"/>
      <c r="Q41" s="2"/>
      <c r="R41" s="2"/>
      <c r="S41" s="2"/>
    </row>
    <row r="42" spans="2:19" ht="12.7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2"/>
      <c r="N42" s="2"/>
      <c r="O42" s="2"/>
      <c r="P42" s="2"/>
      <c r="Q42" s="2"/>
      <c r="R42" s="2"/>
      <c r="S42" s="2"/>
    </row>
    <row r="43" spans="2:19" ht="12.75">
      <c r="B43" s="786"/>
      <c r="C43" s="786"/>
      <c r="D43" s="786"/>
      <c r="E43" s="786"/>
      <c r="F43" s="786"/>
      <c r="G43" s="786"/>
      <c r="H43" s="786"/>
      <c r="I43" s="786"/>
      <c r="J43" s="786"/>
      <c r="K43" s="786"/>
      <c r="L43" s="786"/>
      <c r="M43" s="2"/>
      <c r="N43" s="2"/>
      <c r="O43" s="2"/>
      <c r="P43" s="2"/>
      <c r="Q43" s="2"/>
      <c r="R43" s="2"/>
      <c r="S43" s="2"/>
    </row>
    <row r="44" spans="2:19" ht="12.75">
      <c r="B44" s="786"/>
      <c r="C44" s="786"/>
      <c r="D44" s="786"/>
      <c r="E44" s="786"/>
      <c r="F44" s="786"/>
      <c r="G44" s="786"/>
      <c r="H44" s="786"/>
      <c r="I44" s="786"/>
      <c r="J44" s="786"/>
      <c r="K44" s="786"/>
      <c r="L44" s="786"/>
      <c r="M44" s="2"/>
      <c r="N44" s="2"/>
      <c r="O44" s="2"/>
      <c r="P44" s="2"/>
      <c r="Q44" s="2"/>
      <c r="R44" s="2"/>
      <c r="S44" s="2"/>
    </row>
    <row r="45" spans="2:19" ht="12.75">
      <c r="B45" s="786"/>
      <c r="C45" s="786"/>
      <c r="D45" s="786"/>
      <c r="E45" s="786"/>
      <c r="F45" s="786"/>
      <c r="G45" s="786"/>
      <c r="H45" s="786"/>
      <c r="I45" s="786"/>
      <c r="J45" s="786"/>
      <c r="K45" s="786"/>
      <c r="L45" s="786"/>
      <c r="M45" s="2"/>
      <c r="N45" s="2"/>
      <c r="O45" s="2"/>
      <c r="P45" s="2"/>
      <c r="Q45" s="2"/>
      <c r="R45" s="2"/>
      <c r="S45" s="2"/>
    </row>
    <row r="46" spans="2:19" ht="12.75">
      <c r="B46" s="786"/>
      <c r="C46" s="786"/>
      <c r="D46" s="786"/>
      <c r="E46" s="786"/>
      <c r="F46" s="786"/>
      <c r="G46" s="786"/>
      <c r="H46" s="786"/>
      <c r="I46" s="786"/>
      <c r="J46" s="786"/>
      <c r="K46" s="786"/>
      <c r="L46" s="786"/>
      <c r="M46" s="2"/>
      <c r="N46" s="2"/>
      <c r="O46" s="2"/>
      <c r="P46" s="2"/>
      <c r="Q46" s="2"/>
      <c r="R46" s="2"/>
      <c r="S46" s="2"/>
    </row>
    <row r="47" spans="2:19" ht="12.75">
      <c r="B47" s="786"/>
      <c r="C47" s="786"/>
      <c r="D47" s="786"/>
      <c r="E47" s="786"/>
      <c r="F47" s="786"/>
      <c r="G47" s="786"/>
      <c r="H47" s="786"/>
      <c r="I47" s="786"/>
      <c r="J47" s="786"/>
      <c r="K47" s="786"/>
      <c r="L47" s="786"/>
      <c r="M47" s="2"/>
      <c r="N47" s="2"/>
      <c r="O47" s="2"/>
      <c r="P47" s="2"/>
      <c r="Q47" s="2"/>
      <c r="R47" s="2"/>
      <c r="S47" s="2"/>
    </row>
    <row r="48" spans="2:19" ht="12.75">
      <c r="B48" s="786"/>
      <c r="C48" s="786"/>
      <c r="D48" s="786"/>
      <c r="E48" s="786"/>
      <c r="F48" s="786"/>
      <c r="G48" s="786"/>
      <c r="H48" s="786"/>
      <c r="I48" s="786"/>
      <c r="J48" s="786"/>
      <c r="K48" s="786"/>
      <c r="L48" s="786"/>
      <c r="M48" s="2"/>
      <c r="N48" s="2"/>
      <c r="O48" s="2"/>
      <c r="P48" s="2"/>
      <c r="Q48" s="2"/>
      <c r="R48" s="2"/>
      <c r="S48" s="2"/>
    </row>
    <row r="49" spans="2:12" ht="12.7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2.7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</sheetData>
  <sheetProtection/>
  <mergeCells count="23">
    <mergeCell ref="I32:L32"/>
    <mergeCell ref="B28:L28"/>
    <mergeCell ref="C11:C12"/>
    <mergeCell ref="C13:C15"/>
    <mergeCell ref="C16:C19"/>
    <mergeCell ref="B31:E31"/>
    <mergeCell ref="B32:E32"/>
    <mergeCell ref="F31:H31"/>
    <mergeCell ref="F32:H32"/>
    <mergeCell ref="I31:L31"/>
    <mergeCell ref="I8:J8"/>
    <mergeCell ref="K8:L8"/>
    <mergeCell ref="E8:F8"/>
    <mergeCell ref="G8:H8"/>
    <mergeCell ref="B2:L2"/>
    <mergeCell ref="B4:L4"/>
    <mergeCell ref="B5:L5"/>
    <mergeCell ref="E7:H7"/>
    <mergeCell ref="I7:L7"/>
    <mergeCell ref="C20:C26"/>
    <mergeCell ref="B7:B9"/>
    <mergeCell ref="C7:C9"/>
    <mergeCell ref="D7:D9"/>
  </mergeCells>
  <printOptions/>
  <pageMargins left="0.75" right="0.2" top="1" bottom="1" header="0.5" footer="0.5"/>
  <pageSetup fitToHeight="1" fitToWidth="1" horizontalDpi="600" verticalDpi="6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9"/>
  <sheetViews>
    <sheetView zoomScalePageLayoutView="0" workbookViewId="0" topLeftCell="A1">
      <selection activeCell="J15" sqref="J15"/>
    </sheetView>
  </sheetViews>
  <sheetFormatPr defaultColWidth="9.16015625" defaultRowHeight="12.75"/>
  <cols>
    <col min="1" max="1" width="4.16015625" style="0" customWidth="1"/>
    <col min="2" max="2" width="6.33203125" style="0" customWidth="1"/>
    <col min="3" max="3" width="20.66015625" style="0" customWidth="1"/>
    <col min="4" max="4" width="26.83203125" style="0" customWidth="1"/>
    <col min="5" max="5" width="12.83203125" style="0" customWidth="1"/>
    <col min="6" max="6" width="18.16015625" style="0" customWidth="1"/>
    <col min="7" max="7" width="12.83203125" style="0" customWidth="1"/>
    <col min="8" max="8" width="18.16015625" style="0" customWidth="1"/>
    <col min="9" max="9" width="12.83203125" style="0" customWidth="1"/>
    <col min="10" max="10" width="18.16015625" style="0" customWidth="1"/>
    <col min="11" max="11" width="12.83203125" style="0" customWidth="1"/>
    <col min="12" max="12" width="18.16015625" style="0" customWidth="1"/>
  </cols>
  <sheetData>
    <row r="2" spans="2:12" ht="12.75">
      <c r="B2" s="1233" t="s">
        <v>442</v>
      </c>
      <c r="C2" s="1233"/>
      <c r="D2" s="1233"/>
      <c r="E2" s="1233"/>
      <c r="F2" s="1233"/>
      <c r="G2" s="1233"/>
      <c r="H2" s="1233"/>
      <c r="I2" s="1233"/>
      <c r="J2" s="1233"/>
      <c r="K2" s="1233"/>
      <c r="L2" s="1233"/>
    </row>
    <row r="3" spans="2:11" ht="12.7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2:12" ht="12.75">
      <c r="B4" s="1234" t="str">
        <f>Сводка!L3</f>
        <v>УМУП "Ульяновскводоканал"</v>
      </c>
      <c r="C4" s="1234"/>
      <c r="D4" s="1234"/>
      <c r="E4" s="1234"/>
      <c r="F4" s="1234"/>
      <c r="G4" s="1234"/>
      <c r="H4" s="1234"/>
      <c r="I4" s="1234"/>
      <c r="J4" s="1234"/>
      <c r="K4" s="1234"/>
      <c r="L4" s="1234"/>
    </row>
    <row r="5" spans="2:12" ht="12.75">
      <c r="B5" s="1235" t="s">
        <v>46</v>
      </c>
      <c r="C5" s="1235"/>
      <c r="D5" s="1235"/>
      <c r="E5" s="1235"/>
      <c r="F5" s="1235"/>
      <c r="G5" s="1235"/>
      <c r="H5" s="1235"/>
      <c r="I5" s="1235"/>
      <c r="J5" s="1235"/>
      <c r="K5" s="1235"/>
      <c r="L5" s="1235"/>
    </row>
    <row r="6" spans="2:12" ht="13.5" thickBot="1"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2:18" ht="12.75">
      <c r="B7" s="1329" t="s">
        <v>993</v>
      </c>
      <c r="C7" s="1332" t="s">
        <v>499</v>
      </c>
      <c r="D7" s="816" t="s">
        <v>552</v>
      </c>
      <c r="E7" s="1341" t="s">
        <v>763</v>
      </c>
      <c r="F7" s="1342"/>
      <c r="G7" s="1342"/>
      <c r="H7" s="1342"/>
      <c r="I7" s="1335" t="s">
        <v>554</v>
      </c>
      <c r="J7" s="1336"/>
      <c r="K7" s="1336"/>
      <c r="L7" s="1336"/>
      <c r="M7" s="4"/>
      <c r="N7" s="2"/>
      <c r="O7" s="2"/>
      <c r="P7" s="2"/>
      <c r="Q7" s="2"/>
      <c r="R7" s="2"/>
    </row>
    <row r="8" spans="2:18" ht="13.5" customHeight="1">
      <c r="B8" s="1330"/>
      <c r="C8" s="1333"/>
      <c r="D8" s="1327" t="s">
        <v>790</v>
      </c>
      <c r="E8" s="1322">
        <f>'Таблица 1'!F8</f>
        <v>2012</v>
      </c>
      <c r="F8" s="1340"/>
      <c r="G8" s="1322">
        <f>'Таблица 1'!H8</f>
        <v>2014</v>
      </c>
      <c r="H8" s="1343"/>
      <c r="I8" s="1339">
        <f>'Таблица 1'!F8</f>
        <v>2012</v>
      </c>
      <c r="J8" s="1340"/>
      <c r="K8" s="1322">
        <f>'Таблица 1'!H8</f>
        <v>2014</v>
      </c>
      <c r="L8" s="1323"/>
      <c r="M8" s="4"/>
      <c r="N8" s="2"/>
      <c r="O8" s="2"/>
      <c r="P8" s="2"/>
      <c r="Q8" s="2"/>
      <c r="R8" s="2"/>
    </row>
    <row r="9" spans="2:18" ht="42" customHeight="1" thickBot="1">
      <c r="B9" s="1331"/>
      <c r="C9" s="1334"/>
      <c r="D9" s="1328"/>
      <c r="E9" s="74" t="s">
        <v>498</v>
      </c>
      <c r="F9" s="75" t="s">
        <v>62</v>
      </c>
      <c r="G9" s="74" t="s">
        <v>498</v>
      </c>
      <c r="H9" s="76" t="s">
        <v>62</v>
      </c>
      <c r="I9" s="77" t="s">
        <v>498</v>
      </c>
      <c r="J9" s="76" t="s">
        <v>62</v>
      </c>
      <c r="K9" s="74" t="s">
        <v>498</v>
      </c>
      <c r="L9" s="78" t="s">
        <v>62</v>
      </c>
      <c r="M9" s="4"/>
      <c r="N9" s="2"/>
      <c r="O9" s="2"/>
      <c r="P9" s="2"/>
      <c r="Q9" s="2"/>
      <c r="R9" s="2"/>
    </row>
    <row r="10" spans="2:18" ht="13.5" thickBot="1">
      <c r="B10" s="817">
        <v>1</v>
      </c>
      <c r="C10" s="70">
        <v>2</v>
      </c>
      <c r="D10" s="70">
        <v>3</v>
      </c>
      <c r="E10" s="66">
        <v>4</v>
      </c>
      <c r="F10" s="66">
        <v>5</v>
      </c>
      <c r="G10" s="66">
        <v>6</v>
      </c>
      <c r="H10" s="67">
        <v>7</v>
      </c>
      <c r="I10" s="68">
        <v>8</v>
      </c>
      <c r="J10" s="69">
        <v>9</v>
      </c>
      <c r="K10" s="70">
        <v>10</v>
      </c>
      <c r="L10" s="71">
        <v>11</v>
      </c>
      <c r="M10" s="4"/>
      <c r="N10" s="2"/>
      <c r="O10" s="2"/>
      <c r="P10" s="2"/>
      <c r="Q10" s="2"/>
      <c r="R10" s="2"/>
    </row>
    <row r="11" spans="2:18" ht="13.5" customHeight="1" thickBot="1">
      <c r="B11" s="818" t="s">
        <v>968</v>
      </c>
      <c r="C11" s="1337" t="s">
        <v>454</v>
      </c>
      <c r="D11" s="819" t="s">
        <v>779</v>
      </c>
      <c r="E11" s="820"/>
      <c r="F11" s="820"/>
      <c r="G11" s="820">
        <v>0</v>
      </c>
      <c r="H11" s="820">
        <v>0</v>
      </c>
      <c r="I11" s="821"/>
      <c r="J11" s="823"/>
      <c r="K11" s="824">
        <v>0</v>
      </c>
      <c r="L11" s="825">
        <v>0</v>
      </c>
      <c r="M11" s="4"/>
      <c r="N11" s="2"/>
      <c r="O11" s="2"/>
      <c r="P11" s="2"/>
      <c r="Q11" s="2"/>
      <c r="R11" s="2"/>
    </row>
    <row r="12" spans="2:18" ht="13.5" thickBot="1">
      <c r="B12" s="826" t="s">
        <v>868</v>
      </c>
      <c r="C12" s="1337"/>
      <c r="D12" s="827" t="s">
        <v>617</v>
      </c>
      <c r="E12" s="828"/>
      <c r="F12" s="828"/>
      <c r="G12" s="828">
        <v>0</v>
      </c>
      <c r="H12" s="829">
        <v>0</v>
      </c>
      <c r="I12" s="830"/>
      <c r="J12" s="831"/>
      <c r="K12" s="832">
        <v>0</v>
      </c>
      <c r="L12" s="833">
        <v>0</v>
      </c>
      <c r="M12" s="4"/>
      <c r="N12" s="2"/>
      <c r="O12" s="2"/>
      <c r="P12" s="2"/>
      <c r="Q12" s="2"/>
      <c r="R12" s="2"/>
    </row>
    <row r="13" spans="2:18" ht="13.5" thickBot="1">
      <c r="B13" s="826" t="s">
        <v>557</v>
      </c>
      <c r="C13" s="1337"/>
      <c r="D13" s="827" t="s">
        <v>862</v>
      </c>
      <c r="E13" s="828"/>
      <c r="F13" s="828"/>
      <c r="G13" s="828">
        <v>0</v>
      </c>
      <c r="H13" s="829">
        <v>0</v>
      </c>
      <c r="I13" s="830"/>
      <c r="J13" s="831"/>
      <c r="K13" s="832">
        <v>0</v>
      </c>
      <c r="L13" s="833">
        <v>0</v>
      </c>
      <c r="M13" s="4"/>
      <c r="N13" s="2"/>
      <c r="O13" s="2"/>
      <c r="P13" s="2"/>
      <c r="Q13" s="2"/>
      <c r="R13" s="2"/>
    </row>
    <row r="14" spans="2:18" ht="13.5" thickBot="1">
      <c r="B14" s="826" t="s">
        <v>472</v>
      </c>
      <c r="C14" s="1337"/>
      <c r="D14" s="827" t="s">
        <v>884</v>
      </c>
      <c r="E14" s="828"/>
      <c r="F14" s="828"/>
      <c r="G14" s="828">
        <v>0</v>
      </c>
      <c r="H14" s="829">
        <v>0</v>
      </c>
      <c r="I14" s="830"/>
      <c r="J14" s="831"/>
      <c r="K14" s="832">
        <v>0</v>
      </c>
      <c r="L14" s="833">
        <v>0</v>
      </c>
      <c r="M14" s="4"/>
      <c r="N14" s="2"/>
      <c r="O14" s="2"/>
      <c r="P14" s="2"/>
      <c r="Q14" s="2"/>
      <c r="R14" s="2"/>
    </row>
    <row r="15" spans="2:18" ht="13.5" thickBot="1">
      <c r="B15" s="826" t="s">
        <v>971</v>
      </c>
      <c r="C15" s="1337"/>
      <c r="D15" s="827" t="s">
        <v>867</v>
      </c>
      <c r="E15" s="834"/>
      <c r="F15" s="834"/>
      <c r="G15" s="834">
        <v>0</v>
      </c>
      <c r="H15" s="835">
        <v>0</v>
      </c>
      <c r="I15" s="830"/>
      <c r="J15" s="831"/>
      <c r="K15" s="832">
        <v>0</v>
      </c>
      <c r="L15" s="833">
        <v>0</v>
      </c>
      <c r="M15" s="4"/>
      <c r="N15" s="2"/>
      <c r="O15" s="2"/>
      <c r="P15" s="2"/>
      <c r="Q15" s="2"/>
      <c r="R15" s="2"/>
    </row>
    <row r="16" spans="2:18" ht="13.5" thickBot="1">
      <c r="B16" s="836" t="s">
        <v>869</v>
      </c>
      <c r="C16" s="1338"/>
      <c r="D16" s="837" t="s">
        <v>934</v>
      </c>
      <c r="E16" s="838">
        <v>0</v>
      </c>
      <c r="F16" s="838">
        <v>0</v>
      </c>
      <c r="G16" s="838">
        <v>0</v>
      </c>
      <c r="H16" s="838">
        <v>0</v>
      </c>
      <c r="I16" s="839">
        <v>0</v>
      </c>
      <c r="J16" s="840">
        <v>0</v>
      </c>
      <c r="K16" s="841">
        <v>0</v>
      </c>
      <c r="L16" s="842">
        <v>0</v>
      </c>
      <c r="M16" s="4"/>
      <c r="N16" s="2"/>
      <c r="O16" s="2"/>
      <c r="P16" s="2"/>
      <c r="Q16" s="2"/>
      <c r="R16" s="2"/>
    </row>
    <row r="17" spans="2:18" ht="13.5" customHeight="1">
      <c r="B17" s="843" t="s">
        <v>857</v>
      </c>
      <c r="C17" s="1317" t="s">
        <v>894</v>
      </c>
      <c r="D17" s="844" t="s">
        <v>905</v>
      </c>
      <c r="E17" s="845"/>
      <c r="F17" s="845"/>
      <c r="G17" s="845">
        <v>0</v>
      </c>
      <c r="H17" s="846">
        <v>0</v>
      </c>
      <c r="I17" s="847"/>
      <c r="J17" s="848"/>
      <c r="K17" s="849">
        <v>0</v>
      </c>
      <c r="L17" s="850">
        <v>0</v>
      </c>
      <c r="M17" s="4"/>
      <c r="N17" s="2"/>
      <c r="O17" s="2"/>
      <c r="P17" s="2"/>
      <c r="Q17" s="2"/>
      <c r="R17" s="2"/>
    </row>
    <row r="18" spans="2:18" ht="12.75">
      <c r="B18" s="803" t="s">
        <v>939</v>
      </c>
      <c r="C18" s="1295"/>
      <c r="D18" s="726" t="s">
        <v>978</v>
      </c>
      <c r="E18" s="851"/>
      <c r="F18" s="851"/>
      <c r="G18" s="851">
        <v>0</v>
      </c>
      <c r="H18" s="805">
        <v>0</v>
      </c>
      <c r="I18" s="800"/>
      <c r="J18" s="801"/>
      <c r="K18" s="802">
        <v>0</v>
      </c>
      <c r="L18" s="852">
        <v>0</v>
      </c>
      <c r="M18" s="4"/>
      <c r="N18" s="2"/>
      <c r="O18" s="2"/>
      <c r="P18" s="2"/>
      <c r="Q18" s="2"/>
      <c r="R18" s="2"/>
    </row>
    <row r="19" spans="2:18" ht="12.75">
      <c r="B19" s="803" t="s">
        <v>468</v>
      </c>
      <c r="C19" s="1295"/>
      <c r="D19" s="726" t="s">
        <v>438</v>
      </c>
      <c r="E19" s="851"/>
      <c r="F19" s="851"/>
      <c r="G19" s="851">
        <v>0</v>
      </c>
      <c r="H19" s="805">
        <v>0</v>
      </c>
      <c r="I19" s="800"/>
      <c r="J19" s="801"/>
      <c r="K19" s="802">
        <v>0</v>
      </c>
      <c r="L19" s="852">
        <v>0</v>
      </c>
      <c r="M19" s="4"/>
      <c r="N19" s="2"/>
      <c r="O19" s="2"/>
      <c r="P19" s="2"/>
      <c r="Q19" s="2"/>
      <c r="R19" s="2"/>
    </row>
    <row r="20" spans="2:18" ht="12.75">
      <c r="B20" s="803" t="s">
        <v>547</v>
      </c>
      <c r="C20" s="1295"/>
      <c r="D20" s="726" t="s">
        <v>904</v>
      </c>
      <c r="E20" s="851"/>
      <c r="F20" s="851"/>
      <c r="G20" s="851">
        <v>0</v>
      </c>
      <c r="H20" s="805">
        <v>0</v>
      </c>
      <c r="I20" s="800"/>
      <c r="J20" s="801"/>
      <c r="K20" s="802">
        <v>0</v>
      </c>
      <c r="L20" s="852">
        <v>0</v>
      </c>
      <c r="M20" s="4"/>
      <c r="N20" s="2"/>
      <c r="O20" s="2"/>
      <c r="P20" s="2"/>
      <c r="Q20" s="2"/>
      <c r="R20" s="2"/>
    </row>
    <row r="21" spans="2:18" ht="12.75">
      <c r="B21" s="803" t="s">
        <v>861</v>
      </c>
      <c r="C21" s="1295"/>
      <c r="D21" s="726" t="s">
        <v>605</v>
      </c>
      <c r="E21" s="853"/>
      <c r="F21" s="853"/>
      <c r="G21" s="851">
        <v>0</v>
      </c>
      <c r="H21" s="805">
        <v>0</v>
      </c>
      <c r="I21" s="800"/>
      <c r="J21" s="801"/>
      <c r="K21" s="802">
        <v>0</v>
      </c>
      <c r="L21" s="852">
        <v>0</v>
      </c>
      <c r="M21" s="4"/>
      <c r="N21" s="2"/>
      <c r="O21" s="2"/>
      <c r="P21" s="2"/>
      <c r="Q21" s="2"/>
      <c r="R21" s="2"/>
    </row>
    <row r="22" spans="2:18" ht="13.5" thickBot="1">
      <c r="B22" s="854" t="s">
        <v>941</v>
      </c>
      <c r="C22" s="1318"/>
      <c r="D22" s="855" t="s">
        <v>934</v>
      </c>
      <c r="E22" s="856">
        <v>0</v>
      </c>
      <c r="F22" s="856">
        <v>0</v>
      </c>
      <c r="G22" s="856">
        <v>0</v>
      </c>
      <c r="H22" s="856">
        <v>0</v>
      </c>
      <c r="I22" s="857">
        <v>0</v>
      </c>
      <c r="J22" s="858">
        <v>0</v>
      </c>
      <c r="K22" s="859">
        <v>0</v>
      </c>
      <c r="L22" s="860">
        <v>0</v>
      </c>
      <c r="M22" s="4"/>
      <c r="N22" s="2"/>
      <c r="O22" s="2"/>
      <c r="P22" s="2"/>
      <c r="Q22" s="2"/>
      <c r="R22" s="2"/>
    </row>
    <row r="23" spans="2:18" ht="13.5" customHeight="1">
      <c r="B23" s="861" t="s">
        <v>878</v>
      </c>
      <c r="C23" s="1319" t="s">
        <v>903</v>
      </c>
      <c r="D23" s="720" t="s">
        <v>749</v>
      </c>
      <c r="E23" s="862"/>
      <c r="F23" s="862"/>
      <c r="G23" s="863">
        <v>0</v>
      </c>
      <c r="H23" s="863">
        <v>0</v>
      </c>
      <c r="I23" s="821"/>
      <c r="J23" s="823"/>
      <c r="K23" s="824">
        <v>0</v>
      </c>
      <c r="L23" s="864">
        <v>0</v>
      </c>
      <c r="M23" s="4"/>
      <c r="N23" s="2"/>
      <c r="O23" s="2"/>
      <c r="P23" s="2"/>
      <c r="Q23" s="2"/>
      <c r="R23" s="2"/>
    </row>
    <row r="24" spans="2:18" ht="12.75">
      <c r="B24" s="865" t="s">
        <v>975</v>
      </c>
      <c r="C24" s="1320"/>
      <c r="D24" s="866" t="s">
        <v>445</v>
      </c>
      <c r="E24" s="828"/>
      <c r="F24" s="828"/>
      <c r="G24" s="828">
        <v>0</v>
      </c>
      <c r="H24" s="829">
        <v>0</v>
      </c>
      <c r="I24" s="830"/>
      <c r="J24" s="831"/>
      <c r="K24" s="832">
        <v>0</v>
      </c>
      <c r="L24" s="833">
        <v>0</v>
      </c>
      <c r="M24" s="4"/>
      <c r="N24" s="2"/>
      <c r="O24" s="2"/>
      <c r="P24" s="2"/>
      <c r="Q24" s="2"/>
      <c r="R24" s="2"/>
    </row>
    <row r="25" spans="2:18" ht="12.75">
      <c r="B25" s="865" t="s">
        <v>477</v>
      </c>
      <c r="C25" s="1320"/>
      <c r="D25" s="866" t="s">
        <v>862</v>
      </c>
      <c r="E25" s="828"/>
      <c r="F25" s="828"/>
      <c r="G25" s="828">
        <v>0</v>
      </c>
      <c r="H25" s="829">
        <v>0</v>
      </c>
      <c r="I25" s="830"/>
      <c r="J25" s="831"/>
      <c r="K25" s="832">
        <v>0</v>
      </c>
      <c r="L25" s="833">
        <v>0</v>
      </c>
      <c r="M25" s="4"/>
      <c r="N25" s="2"/>
      <c r="O25" s="2"/>
      <c r="P25" s="2"/>
      <c r="Q25" s="2"/>
      <c r="R25" s="2"/>
    </row>
    <row r="26" spans="2:18" ht="12.75">
      <c r="B26" s="865" t="s">
        <v>616</v>
      </c>
      <c r="C26" s="1320"/>
      <c r="D26" s="866" t="s">
        <v>991</v>
      </c>
      <c r="E26" s="834"/>
      <c r="F26" s="834"/>
      <c r="G26" s="828">
        <v>0</v>
      </c>
      <c r="H26" s="829">
        <v>0</v>
      </c>
      <c r="I26" s="830"/>
      <c r="J26" s="831"/>
      <c r="K26" s="832">
        <v>0</v>
      </c>
      <c r="L26" s="833">
        <v>0</v>
      </c>
      <c r="M26" s="4"/>
      <c r="N26" s="2"/>
      <c r="O26" s="2"/>
      <c r="P26" s="2"/>
      <c r="Q26" s="2"/>
      <c r="R26" s="2"/>
    </row>
    <row r="27" spans="2:18" ht="12.75">
      <c r="B27" s="867" t="s">
        <v>877</v>
      </c>
      <c r="C27" s="1321"/>
      <c r="D27" s="868" t="s">
        <v>934</v>
      </c>
      <c r="E27" s="838">
        <v>0</v>
      </c>
      <c r="F27" s="838">
        <v>0</v>
      </c>
      <c r="G27" s="838">
        <v>0</v>
      </c>
      <c r="H27" s="869">
        <v>0</v>
      </c>
      <c r="I27" s="870">
        <v>0</v>
      </c>
      <c r="J27" s="871">
        <v>0</v>
      </c>
      <c r="K27" s="871">
        <v>0</v>
      </c>
      <c r="L27" s="872">
        <v>0</v>
      </c>
      <c r="M27" s="4"/>
      <c r="N27" s="2"/>
      <c r="O27" s="2"/>
      <c r="P27" s="2"/>
      <c r="Q27" s="2"/>
      <c r="R27" s="2"/>
    </row>
    <row r="28" spans="2:18" ht="41.25" customHeight="1" thickBot="1">
      <c r="B28" s="1324" t="s">
        <v>71</v>
      </c>
      <c r="C28" s="1325"/>
      <c r="D28" s="1325"/>
      <c r="E28" s="1325"/>
      <c r="F28" s="1325"/>
      <c r="G28" s="1325"/>
      <c r="H28" s="1325"/>
      <c r="I28" s="1325"/>
      <c r="J28" s="1325"/>
      <c r="K28" s="1325"/>
      <c r="L28" s="1326"/>
      <c r="M28" s="4"/>
      <c r="N28" s="2"/>
      <c r="O28" s="2"/>
      <c r="P28" s="2"/>
      <c r="Q28" s="2"/>
      <c r="R28" s="2"/>
    </row>
    <row r="29" spans="2:18" ht="14.25" customHeight="1">
      <c r="B29" s="873"/>
      <c r="C29" s="873"/>
      <c r="D29" s="873"/>
      <c r="E29" s="873"/>
      <c r="F29" s="873"/>
      <c r="G29" s="873"/>
      <c r="H29" s="873"/>
      <c r="I29" s="873"/>
      <c r="J29" s="873"/>
      <c r="K29" s="873"/>
      <c r="L29" s="873"/>
      <c r="M29" s="4"/>
      <c r="N29" s="2"/>
      <c r="O29" s="2"/>
      <c r="P29" s="2"/>
      <c r="Q29" s="2"/>
      <c r="R29" s="2"/>
    </row>
    <row r="30" spans="1:18" ht="21.75" customHeight="1">
      <c r="A30" s="1"/>
      <c r="B30" s="1315" t="s">
        <v>365</v>
      </c>
      <c r="C30" s="1316"/>
      <c r="D30" s="1316"/>
      <c r="E30" s="1316"/>
      <c r="F30" s="1316"/>
      <c r="G30" s="1316"/>
      <c r="H30" s="1316"/>
      <c r="I30" s="1316"/>
      <c r="J30" s="1316"/>
      <c r="K30" s="1316"/>
      <c r="L30" s="1316"/>
      <c r="M30" s="4"/>
      <c r="N30" s="4"/>
      <c r="O30" s="2"/>
      <c r="P30" s="2"/>
      <c r="Q30" s="2"/>
      <c r="R30" s="2"/>
    </row>
    <row r="31" spans="1:18" ht="75" customHeight="1">
      <c r="A31" s="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4"/>
      <c r="N31" s="4"/>
      <c r="O31" s="2"/>
      <c r="P31" s="2"/>
      <c r="Q31" s="2"/>
      <c r="R31" s="2"/>
    </row>
    <row r="32" spans="1:18" ht="12.75" customHeight="1">
      <c r="A32" s="1"/>
      <c r="B32" s="1314"/>
      <c r="C32" s="1314"/>
      <c r="D32" s="1314"/>
      <c r="E32" s="1314"/>
      <c r="F32" s="1246" t="s">
        <v>917</v>
      </c>
      <c r="G32" s="1246"/>
      <c r="H32" s="1246"/>
      <c r="I32" s="1246" t="s">
        <v>257</v>
      </c>
      <c r="J32" s="1246"/>
      <c r="K32" s="1246"/>
      <c r="L32" s="1246"/>
      <c r="M32" s="4"/>
      <c r="N32" s="4"/>
      <c r="O32" s="2"/>
      <c r="P32" s="2"/>
      <c r="Q32" s="2"/>
      <c r="R32" s="2"/>
    </row>
    <row r="33" spans="1:18" ht="12.75" customHeight="1">
      <c r="A33" s="1"/>
      <c r="B33" s="1214" t="s">
        <v>56</v>
      </c>
      <c r="C33" s="1214"/>
      <c r="D33" s="1214"/>
      <c r="E33" s="1214"/>
      <c r="F33" s="1214" t="s">
        <v>450</v>
      </c>
      <c r="G33" s="1214"/>
      <c r="H33" s="1214"/>
      <c r="I33" s="1214" t="s">
        <v>989</v>
      </c>
      <c r="J33" s="1214"/>
      <c r="K33" s="1214"/>
      <c r="L33" s="1214"/>
      <c r="M33" s="4"/>
      <c r="N33" s="4"/>
      <c r="O33" s="2"/>
      <c r="P33" s="2"/>
      <c r="Q33" s="2"/>
      <c r="R33" s="2"/>
    </row>
    <row r="34" spans="1:18" ht="12.75">
      <c r="A34" s="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4"/>
      <c r="N34" s="4"/>
      <c r="O34" s="2"/>
      <c r="P34" s="2"/>
      <c r="Q34" s="2"/>
      <c r="R34" s="2"/>
    </row>
    <row r="35" spans="1:18" ht="12.75">
      <c r="A35" s="1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4"/>
      <c r="N35" s="4"/>
      <c r="O35" s="2"/>
      <c r="P35" s="2"/>
      <c r="Q35" s="2"/>
      <c r="R35" s="2"/>
    </row>
    <row r="36" spans="1:18" ht="12.75">
      <c r="A36" s="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4"/>
      <c r="N36" s="4"/>
      <c r="O36" s="2"/>
      <c r="P36" s="2"/>
      <c r="Q36" s="2"/>
      <c r="R36" s="2"/>
    </row>
    <row r="37" spans="1:18" ht="12.75">
      <c r="A37" s="1"/>
      <c r="B37" s="72"/>
      <c r="C37" s="72"/>
      <c r="D37" s="874"/>
      <c r="E37" s="72"/>
      <c r="F37" s="72"/>
      <c r="G37" s="72"/>
      <c r="H37" s="72"/>
      <c r="I37" s="72"/>
      <c r="J37" s="72"/>
      <c r="K37" s="72"/>
      <c r="L37" s="72"/>
      <c r="M37" s="4"/>
      <c r="N37" s="4"/>
      <c r="O37" s="2"/>
      <c r="P37" s="2"/>
      <c r="Q37" s="2"/>
      <c r="R37" s="2"/>
    </row>
    <row r="38" spans="1:18" ht="12.75">
      <c r="A38" s="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4"/>
      <c r="N38" s="4"/>
      <c r="O38" s="2"/>
      <c r="P38" s="2"/>
      <c r="Q38" s="2"/>
      <c r="R38" s="2"/>
    </row>
    <row r="39" spans="2:18" ht="12.75">
      <c r="B39" s="786"/>
      <c r="C39" s="786"/>
      <c r="D39" s="786"/>
      <c r="E39" s="786"/>
      <c r="F39" s="786"/>
      <c r="G39" s="786"/>
      <c r="H39" s="786"/>
      <c r="I39" s="786"/>
      <c r="J39" s="786"/>
      <c r="K39" s="786"/>
      <c r="L39" s="786"/>
      <c r="M39" s="2"/>
      <c r="N39" s="2"/>
      <c r="O39" s="2"/>
      <c r="P39" s="2"/>
      <c r="Q39" s="2"/>
      <c r="R39" s="2"/>
    </row>
    <row r="40" spans="2:18" ht="12.75">
      <c r="B40" s="786"/>
      <c r="C40" s="786"/>
      <c r="D40" s="786"/>
      <c r="E40" s="786"/>
      <c r="F40" s="786"/>
      <c r="G40" s="786"/>
      <c r="H40" s="786"/>
      <c r="I40" s="786"/>
      <c r="J40" s="786"/>
      <c r="K40" s="786"/>
      <c r="L40" s="786"/>
      <c r="M40" s="2"/>
      <c r="N40" s="2"/>
      <c r="O40" s="2"/>
      <c r="P40" s="2"/>
      <c r="Q40" s="2"/>
      <c r="R40" s="2"/>
    </row>
    <row r="41" spans="2:12" ht="12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2:12" ht="12.7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2:12" ht="12.7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2:12" ht="12.7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2.7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2.7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2.7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2.7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2.7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2.7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2.7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2.7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2.7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2.7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ht="12.7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2:12" ht="12.7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2:12" ht="12.7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2:12" ht="12.7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</sheetData>
  <sheetProtection/>
  <mergeCells count="23">
    <mergeCell ref="C7:C9"/>
    <mergeCell ref="I7:L7"/>
    <mergeCell ref="C11:C16"/>
    <mergeCell ref="I8:J8"/>
    <mergeCell ref="E7:H7"/>
    <mergeCell ref="E8:F8"/>
    <mergeCell ref="G8:H8"/>
    <mergeCell ref="B2:L2"/>
    <mergeCell ref="B4:L4"/>
    <mergeCell ref="B5:L5"/>
    <mergeCell ref="I33:L33"/>
    <mergeCell ref="C17:C22"/>
    <mergeCell ref="C23:C27"/>
    <mergeCell ref="K8:L8"/>
    <mergeCell ref="B28:L28"/>
    <mergeCell ref="D8:D9"/>
    <mergeCell ref="B7:B9"/>
    <mergeCell ref="B30:L30"/>
    <mergeCell ref="F32:H32"/>
    <mergeCell ref="F33:H33"/>
    <mergeCell ref="I32:L32"/>
    <mergeCell ref="B32:E32"/>
    <mergeCell ref="B33:E33"/>
  </mergeCells>
  <printOptions/>
  <pageMargins left="0.75" right="0.2" top="1" bottom="1" header="0.5" footer="0.5"/>
  <pageSetup fitToHeight="1" fitToWidth="1" horizontalDpi="600" verticalDpi="600" orientation="portrait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19"/>
  <sheetViews>
    <sheetView zoomScalePageLayoutView="0" workbookViewId="0" topLeftCell="A1">
      <pane ySplit="10" topLeftCell="BM11" activePane="bottomLeft" state="frozen"/>
      <selection pane="topLeft" activeCell="C6" sqref="C6"/>
      <selection pane="bottomLeft" activeCell="F209" sqref="F209"/>
    </sheetView>
  </sheetViews>
  <sheetFormatPr defaultColWidth="9.16015625" defaultRowHeight="12.75"/>
  <cols>
    <col min="1" max="1" width="4.5" style="10" customWidth="1"/>
    <col min="2" max="2" width="7.66015625" style="10" customWidth="1"/>
    <col min="3" max="3" width="33.66015625" style="10" customWidth="1"/>
    <col min="4" max="4" width="16.16015625" style="10" customWidth="1"/>
    <col min="5" max="5" width="18.16015625" style="10" customWidth="1"/>
    <col min="6" max="6" width="12.83203125" style="10" customWidth="1"/>
    <col min="7" max="7" width="18.16015625" style="10" customWidth="1"/>
    <col min="8" max="16384" width="9.16015625" style="10" customWidth="1"/>
  </cols>
  <sheetData>
    <row r="2" spans="1:8" ht="24.75" customHeight="1">
      <c r="A2" s="17"/>
      <c r="B2" s="1344" t="s">
        <v>519</v>
      </c>
      <c r="C2" s="1344"/>
      <c r="D2" s="1344"/>
      <c r="E2" s="1344"/>
      <c r="F2" s="1344"/>
      <c r="G2" s="1344"/>
      <c r="H2" s="17"/>
    </row>
    <row r="3" spans="1:8" ht="12.75">
      <c r="A3" s="17"/>
      <c r="B3" s="17"/>
      <c r="C3" s="17"/>
      <c r="D3" s="17"/>
      <c r="E3" s="17"/>
      <c r="F3" s="17"/>
      <c r="G3" s="17"/>
      <c r="H3" s="17"/>
    </row>
    <row r="4" spans="1:8" ht="12.75">
      <c r="A4" s="17"/>
      <c r="B4" s="1256" t="str">
        <f>Сводка!L3</f>
        <v>УМУП "Ульяновскводоканал"</v>
      </c>
      <c r="C4" s="1256"/>
      <c r="D4" s="1256"/>
      <c r="E4" s="1256"/>
      <c r="F4" s="1256"/>
      <c r="G4" s="1256"/>
      <c r="H4" s="51"/>
    </row>
    <row r="5" spans="1:8" ht="12.75">
      <c r="A5" s="17"/>
      <c r="B5" s="1257" t="s">
        <v>46</v>
      </c>
      <c r="C5" s="1257"/>
      <c r="D5" s="1257"/>
      <c r="E5" s="1257"/>
      <c r="F5" s="1257"/>
      <c r="G5" s="1257"/>
      <c r="H5" s="20"/>
    </row>
    <row r="6" spans="2:7" ht="13.5" thickBot="1">
      <c r="B6" s="17"/>
      <c r="C6" s="17"/>
      <c r="D6" s="17"/>
      <c r="E6" s="17"/>
      <c r="F6" s="17"/>
      <c r="G6" s="17"/>
    </row>
    <row r="7" spans="2:12" ht="13.5" customHeight="1">
      <c r="B7" s="1296" t="s">
        <v>993</v>
      </c>
      <c r="C7" s="1356" t="s">
        <v>775</v>
      </c>
      <c r="D7" s="1351" t="s">
        <v>973</v>
      </c>
      <c r="E7" s="1351"/>
      <c r="F7" s="1351"/>
      <c r="G7" s="1230"/>
      <c r="H7" s="11"/>
      <c r="I7" s="11"/>
      <c r="J7" s="11"/>
      <c r="K7" s="11"/>
      <c r="L7" s="11"/>
    </row>
    <row r="8" spans="2:12" ht="12.75">
      <c r="B8" s="1297"/>
      <c r="C8" s="1357"/>
      <c r="D8" s="1352">
        <f>'Таблица 1'!F8</f>
        <v>2012</v>
      </c>
      <c r="E8" s="1353"/>
      <c r="F8" s="1354">
        <f>'Таблица 1'!H8</f>
        <v>2014</v>
      </c>
      <c r="G8" s="1355"/>
      <c r="H8" s="11"/>
      <c r="I8" s="11"/>
      <c r="J8" s="11"/>
      <c r="K8" s="11"/>
      <c r="L8" s="11"/>
    </row>
    <row r="9" spans="2:12" ht="40.5" customHeight="1" thickBot="1">
      <c r="B9" s="1298"/>
      <c r="C9" s="1358"/>
      <c r="D9" s="74" t="s">
        <v>498</v>
      </c>
      <c r="E9" s="75" t="s">
        <v>62</v>
      </c>
      <c r="F9" s="74" t="s">
        <v>498</v>
      </c>
      <c r="G9" s="170" t="s">
        <v>62</v>
      </c>
      <c r="H9" s="11"/>
      <c r="I9" s="11"/>
      <c r="J9" s="11"/>
      <c r="K9" s="11"/>
      <c r="L9" s="11"/>
    </row>
    <row r="10" spans="2:12" ht="13.5" thickBot="1">
      <c r="B10" s="875">
        <v>1</v>
      </c>
      <c r="C10" s="59">
        <v>2</v>
      </c>
      <c r="D10" s="876">
        <v>3</v>
      </c>
      <c r="E10" s="877">
        <v>4</v>
      </c>
      <c r="F10" s="878">
        <v>5</v>
      </c>
      <c r="G10" s="879">
        <v>6</v>
      </c>
      <c r="H10" s="11"/>
      <c r="I10" s="11"/>
      <c r="J10" s="11"/>
      <c r="K10" s="11"/>
      <c r="L10" s="11"/>
    </row>
    <row r="11" spans="2:12" ht="12.75">
      <c r="B11" s="880">
        <v>1</v>
      </c>
      <c r="C11" s="1350" t="s">
        <v>990</v>
      </c>
      <c r="D11" s="1350"/>
      <c r="E11" s="1350"/>
      <c r="F11" s="1350"/>
      <c r="G11" s="1350"/>
      <c r="H11" s="11"/>
      <c r="I11" s="11"/>
      <c r="J11" s="11"/>
      <c r="K11" s="11"/>
      <c r="L11" s="11"/>
    </row>
    <row r="12" spans="2:12" ht="12.75">
      <c r="B12" s="881" t="s">
        <v>968</v>
      </c>
      <c r="C12" s="882" t="s">
        <v>913</v>
      </c>
      <c r="D12" s="883"/>
      <c r="E12" s="884"/>
      <c r="F12" s="884">
        <v>0</v>
      </c>
      <c r="G12" s="885">
        <v>0</v>
      </c>
      <c r="H12" s="11"/>
      <c r="I12" s="11"/>
      <c r="J12" s="11"/>
      <c r="K12" s="11"/>
      <c r="L12" s="11"/>
    </row>
    <row r="13" spans="2:12" ht="12.75">
      <c r="B13" s="881" t="s">
        <v>868</v>
      </c>
      <c r="C13" s="882" t="s">
        <v>789</v>
      </c>
      <c r="D13" s="883"/>
      <c r="E13" s="886"/>
      <c r="F13" s="886">
        <v>0</v>
      </c>
      <c r="G13" s="887">
        <v>0</v>
      </c>
      <c r="H13" s="11"/>
      <c r="I13" s="11"/>
      <c r="J13" s="11"/>
      <c r="K13" s="11"/>
      <c r="L13" s="11"/>
    </row>
    <row r="14" spans="2:12" ht="12.75">
      <c r="B14" s="881" t="s">
        <v>557</v>
      </c>
      <c r="C14" s="882" t="s">
        <v>867</v>
      </c>
      <c r="D14" s="883"/>
      <c r="E14" s="886"/>
      <c r="F14" s="886">
        <v>0</v>
      </c>
      <c r="G14" s="887">
        <v>0</v>
      </c>
      <c r="H14" s="11"/>
      <c r="I14" s="11"/>
      <c r="J14" s="11"/>
      <c r="K14" s="11"/>
      <c r="L14" s="11"/>
    </row>
    <row r="15" spans="2:12" ht="12.75">
      <c r="B15" s="881" t="s">
        <v>472</v>
      </c>
      <c r="C15" s="882" t="s">
        <v>884</v>
      </c>
      <c r="D15" s="883"/>
      <c r="E15" s="886"/>
      <c r="F15" s="886">
        <v>0</v>
      </c>
      <c r="G15" s="887">
        <v>0</v>
      </c>
      <c r="H15" s="11"/>
      <c r="I15" s="11"/>
      <c r="J15" s="11"/>
      <c r="K15" s="11"/>
      <c r="L15" s="11"/>
    </row>
    <row r="16" spans="2:12" ht="12.75">
      <c r="B16" s="881" t="s">
        <v>971</v>
      </c>
      <c r="C16" s="882" t="s">
        <v>892</v>
      </c>
      <c r="D16" s="883"/>
      <c r="E16" s="886"/>
      <c r="F16" s="886">
        <v>0</v>
      </c>
      <c r="G16" s="887">
        <v>0</v>
      </c>
      <c r="H16" s="11"/>
      <c r="I16" s="11"/>
      <c r="J16" s="11"/>
      <c r="K16" s="11"/>
      <c r="L16" s="11"/>
    </row>
    <row r="17" spans="2:12" ht="12.75">
      <c r="B17" s="881" t="s">
        <v>869</v>
      </c>
      <c r="C17" s="882" t="s">
        <v>874</v>
      </c>
      <c r="D17" s="883"/>
      <c r="E17" s="886"/>
      <c r="F17" s="886">
        <v>0</v>
      </c>
      <c r="G17" s="887">
        <v>0</v>
      </c>
      <c r="H17" s="11"/>
      <c r="I17" s="11"/>
      <c r="J17" s="11"/>
      <c r="K17" s="11"/>
      <c r="L17" s="11"/>
    </row>
    <row r="18" spans="2:12" ht="12.75">
      <c r="B18" s="881" t="s">
        <v>553</v>
      </c>
      <c r="C18" s="882" t="s">
        <v>891</v>
      </c>
      <c r="D18" s="883"/>
      <c r="E18" s="886"/>
      <c r="F18" s="886">
        <v>0</v>
      </c>
      <c r="G18" s="887">
        <v>0</v>
      </c>
      <c r="H18" s="11"/>
      <c r="I18" s="11"/>
      <c r="J18" s="11"/>
      <c r="K18" s="11"/>
      <c r="L18" s="11"/>
    </row>
    <row r="19" spans="2:12" ht="12.75">
      <c r="B19" s="881" t="s">
        <v>471</v>
      </c>
      <c r="C19" s="882" t="s">
        <v>922</v>
      </c>
      <c r="D19" s="883"/>
      <c r="E19" s="886"/>
      <c r="F19" s="886">
        <v>0</v>
      </c>
      <c r="G19" s="887">
        <v>0</v>
      </c>
      <c r="H19" s="11"/>
      <c r="I19" s="11"/>
      <c r="J19" s="11"/>
      <c r="K19" s="11"/>
      <c r="L19" s="11"/>
    </row>
    <row r="20" spans="2:12" ht="12.75">
      <c r="B20" s="881" t="s">
        <v>969</v>
      </c>
      <c r="C20" s="882" t="s">
        <v>897</v>
      </c>
      <c r="D20" s="883"/>
      <c r="E20" s="886"/>
      <c r="F20" s="886">
        <v>0</v>
      </c>
      <c r="G20" s="887">
        <v>0</v>
      </c>
      <c r="H20" s="11"/>
      <c r="I20" s="11"/>
      <c r="J20" s="11"/>
      <c r="K20" s="11"/>
      <c r="L20" s="11"/>
    </row>
    <row r="21" spans="2:12" ht="12.75">
      <c r="B21" s="881" t="s">
        <v>858</v>
      </c>
      <c r="C21" s="882" t="s">
        <v>445</v>
      </c>
      <c r="D21" s="883"/>
      <c r="E21" s="886"/>
      <c r="F21" s="886">
        <v>0</v>
      </c>
      <c r="G21" s="887">
        <v>0</v>
      </c>
      <c r="H21" s="11"/>
      <c r="I21" s="11"/>
      <c r="J21" s="11"/>
      <c r="K21" s="11"/>
      <c r="L21" s="11"/>
    </row>
    <row r="22" spans="2:12" ht="12.75">
      <c r="B22" s="881" t="s">
        <v>545</v>
      </c>
      <c r="C22" s="882" t="s">
        <v>480</v>
      </c>
      <c r="D22" s="883"/>
      <c r="E22" s="886"/>
      <c r="F22" s="886">
        <v>0</v>
      </c>
      <c r="G22" s="887">
        <v>0</v>
      </c>
      <c r="H22" s="11"/>
      <c r="I22" s="11"/>
      <c r="J22" s="11"/>
      <c r="K22" s="11"/>
      <c r="L22" s="11"/>
    </row>
    <row r="23" spans="2:12" ht="12.75">
      <c r="B23" s="881" t="s">
        <v>463</v>
      </c>
      <c r="C23" s="882" t="s">
        <v>560</v>
      </c>
      <c r="D23" s="883"/>
      <c r="E23" s="886"/>
      <c r="F23" s="886">
        <v>0</v>
      </c>
      <c r="G23" s="887">
        <v>0</v>
      </c>
      <c r="H23" s="11"/>
      <c r="I23" s="11"/>
      <c r="J23" s="11"/>
      <c r="K23" s="11"/>
      <c r="L23" s="11"/>
    </row>
    <row r="24" spans="2:12" ht="12.75">
      <c r="B24" s="881" t="s">
        <v>940</v>
      </c>
      <c r="C24" s="882" t="s">
        <v>518</v>
      </c>
      <c r="D24" s="883">
        <v>3</v>
      </c>
      <c r="E24" s="886"/>
      <c r="F24" s="886">
        <v>3</v>
      </c>
      <c r="G24" s="887">
        <v>0</v>
      </c>
      <c r="H24" s="11"/>
      <c r="I24" s="11"/>
      <c r="J24" s="11"/>
      <c r="K24" s="11"/>
      <c r="L24" s="11"/>
    </row>
    <row r="25" spans="2:12" ht="12.75">
      <c r="B25" s="881" t="s">
        <v>855</v>
      </c>
      <c r="C25" s="882" t="s">
        <v>754</v>
      </c>
      <c r="D25" s="883"/>
      <c r="E25" s="886"/>
      <c r="F25" s="886">
        <v>0</v>
      </c>
      <c r="G25" s="887">
        <v>0</v>
      </c>
      <c r="H25" s="11"/>
      <c r="I25" s="11"/>
      <c r="J25" s="11"/>
      <c r="K25" s="11"/>
      <c r="L25" s="11"/>
    </row>
    <row r="26" spans="2:12" ht="12.75">
      <c r="B26" s="881" t="s">
        <v>551</v>
      </c>
      <c r="C26" s="60" t="s">
        <v>996</v>
      </c>
      <c r="D26" s="888">
        <f>SUM(D12:D25)</f>
        <v>3</v>
      </c>
      <c r="E26" s="888">
        <f>SUM(E12:E25)</f>
        <v>0</v>
      </c>
      <c r="F26" s="888">
        <f>SUM(F12:F25)</f>
        <v>3</v>
      </c>
      <c r="G26" s="889">
        <f>SUM(G12:G25)</f>
        <v>0</v>
      </c>
      <c r="H26" s="11"/>
      <c r="I26" s="11"/>
      <c r="J26" s="11"/>
      <c r="K26" s="11"/>
      <c r="L26" s="11"/>
    </row>
    <row r="27" spans="2:12" ht="12.75">
      <c r="B27" s="890" t="s">
        <v>465</v>
      </c>
      <c r="C27" s="61" t="s">
        <v>475</v>
      </c>
      <c r="D27" s="891"/>
      <c r="E27" s="892"/>
      <c r="F27" s="892">
        <v>0</v>
      </c>
      <c r="G27" s="893">
        <v>0</v>
      </c>
      <c r="H27" s="11"/>
      <c r="I27" s="11"/>
      <c r="J27" s="11"/>
      <c r="K27" s="11"/>
      <c r="L27" s="11"/>
    </row>
    <row r="28" spans="2:12" ht="12.75">
      <c r="B28" s="890" t="s">
        <v>937</v>
      </c>
      <c r="C28" s="61" t="s">
        <v>495</v>
      </c>
      <c r="D28" s="891"/>
      <c r="E28" s="892"/>
      <c r="F28" s="892">
        <v>0</v>
      </c>
      <c r="G28" s="893">
        <v>0</v>
      </c>
      <c r="H28" s="11"/>
      <c r="I28" s="11"/>
      <c r="J28" s="11"/>
      <c r="K28" s="11"/>
      <c r="L28" s="11"/>
    </row>
    <row r="29" spans="2:12" ht="12.75">
      <c r="B29" s="890" t="s">
        <v>854</v>
      </c>
      <c r="C29" s="61" t="s">
        <v>437</v>
      </c>
      <c r="D29" s="891"/>
      <c r="E29" s="892"/>
      <c r="F29" s="892">
        <v>0</v>
      </c>
      <c r="G29" s="893">
        <v>0</v>
      </c>
      <c r="H29" s="11"/>
      <c r="I29" s="11"/>
      <c r="J29" s="11"/>
      <c r="K29" s="11"/>
      <c r="L29" s="11"/>
    </row>
    <row r="30" spans="2:12" ht="12.75">
      <c r="B30" s="890" t="s">
        <v>550</v>
      </c>
      <c r="C30" s="60" t="s">
        <v>604</v>
      </c>
      <c r="D30" s="888">
        <f>SUM(D27:D29)</f>
        <v>0</v>
      </c>
      <c r="E30" s="888">
        <f>SUM(E27:E29)</f>
        <v>0</v>
      </c>
      <c r="F30" s="888">
        <f>SUM(F27:F29)</f>
        <v>0</v>
      </c>
      <c r="G30" s="889">
        <f>SUM(G27:G29)</f>
        <v>0</v>
      </c>
      <c r="H30" s="11"/>
      <c r="I30" s="11"/>
      <c r="J30" s="11"/>
      <c r="K30" s="11"/>
      <c r="L30" s="11"/>
    </row>
    <row r="31" spans="2:12" ht="12.75">
      <c r="B31" s="890" t="s">
        <v>619</v>
      </c>
      <c r="C31" s="894" t="s">
        <v>778</v>
      </c>
      <c r="D31" s="895">
        <f>D26+D30</f>
        <v>3</v>
      </c>
      <c r="E31" s="895">
        <f>E26+E30</f>
        <v>0</v>
      </c>
      <c r="F31" s="895">
        <f>F26+F30</f>
        <v>3</v>
      </c>
      <c r="G31" s="896">
        <f>G26+G30</f>
        <v>0</v>
      </c>
      <c r="H31" s="11"/>
      <c r="I31" s="11"/>
      <c r="J31" s="11"/>
      <c r="K31" s="11"/>
      <c r="L31" s="11"/>
    </row>
    <row r="32" spans="2:12" ht="12.75">
      <c r="B32" s="897">
        <v>2</v>
      </c>
      <c r="C32" s="1346" t="s">
        <v>504</v>
      </c>
      <c r="D32" s="1346"/>
      <c r="E32" s="1346"/>
      <c r="F32" s="1346"/>
      <c r="G32" s="1346"/>
      <c r="H32" s="11"/>
      <c r="I32" s="11"/>
      <c r="J32" s="11"/>
      <c r="K32" s="11"/>
      <c r="L32" s="11"/>
    </row>
    <row r="33" spans="2:12" ht="12.75">
      <c r="B33" s="890" t="s">
        <v>857</v>
      </c>
      <c r="C33" s="63" t="s">
        <v>987</v>
      </c>
      <c r="D33" s="898"/>
      <c r="E33" s="892"/>
      <c r="F33" s="892">
        <v>0</v>
      </c>
      <c r="G33" s="893">
        <v>0</v>
      </c>
      <c r="H33" s="11"/>
      <c r="I33" s="11"/>
      <c r="J33" s="11"/>
      <c r="K33" s="11"/>
      <c r="L33" s="11"/>
    </row>
    <row r="34" spans="2:12" ht="12.75">
      <c r="B34" s="890" t="s">
        <v>939</v>
      </c>
      <c r="C34" s="61" t="s">
        <v>998</v>
      </c>
      <c r="D34" s="891"/>
      <c r="E34" s="892"/>
      <c r="F34" s="892">
        <v>0</v>
      </c>
      <c r="G34" s="893">
        <v>0</v>
      </c>
      <c r="H34" s="11"/>
      <c r="I34" s="11"/>
      <c r="J34" s="11"/>
      <c r="K34" s="11"/>
      <c r="L34" s="11"/>
    </row>
    <row r="35" spans="2:12" ht="12.75">
      <c r="B35" s="890" t="s">
        <v>468</v>
      </c>
      <c r="C35" s="61" t="s">
        <v>995</v>
      </c>
      <c r="D35" s="891"/>
      <c r="E35" s="892"/>
      <c r="F35" s="892">
        <v>0</v>
      </c>
      <c r="G35" s="893">
        <v>0</v>
      </c>
      <c r="H35" s="11"/>
      <c r="I35" s="11"/>
      <c r="J35" s="11"/>
      <c r="K35" s="11"/>
      <c r="L35" s="11"/>
    </row>
    <row r="36" spans="2:12" ht="12.75">
      <c r="B36" s="890" t="s">
        <v>547</v>
      </c>
      <c r="C36" s="61" t="s">
        <v>480</v>
      </c>
      <c r="D36" s="891"/>
      <c r="E36" s="892"/>
      <c r="F36" s="892">
        <v>0</v>
      </c>
      <c r="G36" s="893">
        <v>0</v>
      </c>
      <c r="H36" s="11"/>
      <c r="I36" s="11"/>
      <c r="J36" s="11"/>
      <c r="K36" s="11"/>
      <c r="L36" s="11"/>
    </row>
    <row r="37" spans="2:12" ht="12.75">
      <c r="B37" s="890" t="s">
        <v>861</v>
      </c>
      <c r="C37" s="61" t="s">
        <v>889</v>
      </c>
      <c r="D37" s="891"/>
      <c r="E37" s="892"/>
      <c r="F37" s="892">
        <v>0</v>
      </c>
      <c r="G37" s="893">
        <v>0</v>
      </c>
      <c r="H37" s="11"/>
      <c r="I37" s="11"/>
      <c r="J37" s="11"/>
      <c r="K37" s="11"/>
      <c r="L37" s="11"/>
    </row>
    <row r="38" spans="2:12" ht="12.75">
      <c r="B38" s="890" t="s">
        <v>941</v>
      </c>
      <c r="C38" s="61" t="s">
        <v>909</v>
      </c>
      <c r="D38" s="891">
        <v>0.8</v>
      </c>
      <c r="E38" s="892"/>
      <c r="F38" s="892">
        <v>0.8</v>
      </c>
      <c r="G38" s="893">
        <v>0</v>
      </c>
      <c r="H38" s="11"/>
      <c r="I38" s="11"/>
      <c r="J38" s="11"/>
      <c r="K38" s="11"/>
      <c r="L38" s="11"/>
    </row>
    <row r="39" spans="2:12" ht="12.75">
      <c r="B39" s="890" t="s">
        <v>464</v>
      </c>
      <c r="C39" s="61" t="s">
        <v>497</v>
      </c>
      <c r="D39" s="891">
        <v>2.655</v>
      </c>
      <c r="E39" s="892"/>
      <c r="F39" s="892">
        <v>2.655</v>
      </c>
      <c r="G39" s="893">
        <v>0</v>
      </c>
      <c r="H39" s="11"/>
      <c r="I39" s="11"/>
      <c r="J39" s="11"/>
      <c r="K39" s="11"/>
      <c r="L39" s="11"/>
    </row>
    <row r="40" spans="2:12" ht="12.75">
      <c r="B40" s="890" t="s">
        <v>546</v>
      </c>
      <c r="C40" s="60" t="s">
        <v>996</v>
      </c>
      <c r="D40" s="888">
        <f>SUM(D33:D39)</f>
        <v>3.455</v>
      </c>
      <c r="E40" s="888">
        <f>SUM(E33:E39)</f>
        <v>0</v>
      </c>
      <c r="F40" s="888">
        <f>SUM(F33:F39)</f>
        <v>3.455</v>
      </c>
      <c r="G40" s="889">
        <f>SUM(G33:G39)</f>
        <v>0</v>
      </c>
      <c r="H40" s="11"/>
      <c r="I40" s="11"/>
      <c r="J40" s="11"/>
      <c r="K40" s="11"/>
      <c r="L40" s="11"/>
    </row>
    <row r="41" spans="2:12" ht="12.75">
      <c r="B41" s="890" t="s">
        <v>860</v>
      </c>
      <c r="C41" s="61" t="s">
        <v>626</v>
      </c>
      <c r="D41" s="891"/>
      <c r="E41" s="892"/>
      <c r="F41" s="892">
        <v>0</v>
      </c>
      <c r="G41" s="893">
        <v>0</v>
      </c>
      <c r="H41" s="11"/>
      <c r="I41" s="11"/>
      <c r="J41" s="11"/>
      <c r="K41" s="11"/>
      <c r="L41" s="11"/>
    </row>
    <row r="42" spans="2:12" ht="12.75">
      <c r="B42" s="890" t="s">
        <v>887</v>
      </c>
      <c r="C42" s="61" t="s">
        <v>765</v>
      </c>
      <c r="D42" s="891"/>
      <c r="E42" s="892"/>
      <c r="F42" s="892">
        <v>0</v>
      </c>
      <c r="G42" s="893">
        <v>0</v>
      </c>
      <c r="H42" s="11"/>
      <c r="I42" s="11"/>
      <c r="J42" s="11"/>
      <c r="K42" s="11"/>
      <c r="L42" s="11"/>
    </row>
    <row r="43" spans="2:12" ht="12.75">
      <c r="B43" s="890" t="s">
        <v>625</v>
      </c>
      <c r="C43" s="61" t="s">
        <v>863</v>
      </c>
      <c r="D43" s="891">
        <v>1.5</v>
      </c>
      <c r="E43" s="892"/>
      <c r="F43" s="892">
        <v>1.5</v>
      </c>
      <c r="G43" s="893">
        <v>0</v>
      </c>
      <c r="H43" s="11"/>
      <c r="I43" s="11"/>
      <c r="J43" s="11"/>
      <c r="K43" s="11"/>
      <c r="L43" s="11"/>
    </row>
    <row r="44" spans="2:12" ht="12.75">
      <c r="B44" s="890" t="s">
        <v>489</v>
      </c>
      <c r="C44" s="60" t="s">
        <v>604</v>
      </c>
      <c r="D44" s="888">
        <f>SUM(D41:D43)</f>
        <v>1.5</v>
      </c>
      <c r="E44" s="888">
        <f>SUM(E41:E43)</f>
        <v>0</v>
      </c>
      <c r="F44" s="888">
        <f>SUM(F41:F43)</f>
        <v>1.5</v>
      </c>
      <c r="G44" s="889">
        <f>SUM(G41:G43)</f>
        <v>0</v>
      </c>
      <c r="H44" s="11"/>
      <c r="I44" s="11"/>
      <c r="J44" s="11"/>
      <c r="K44" s="11"/>
      <c r="L44" s="11"/>
    </row>
    <row r="45" spans="2:12" ht="12.75">
      <c r="B45" s="890" t="s">
        <v>982</v>
      </c>
      <c r="C45" s="60" t="s">
        <v>865</v>
      </c>
      <c r="D45" s="888">
        <f>D40+D44</f>
        <v>4.955</v>
      </c>
      <c r="E45" s="888">
        <f>E40+E44</f>
        <v>0</v>
      </c>
      <c r="F45" s="888">
        <f>F40+F44</f>
        <v>4.955</v>
      </c>
      <c r="G45" s="889">
        <f>G40+G44</f>
        <v>0</v>
      </c>
      <c r="H45" s="11"/>
      <c r="I45" s="11"/>
      <c r="J45" s="11"/>
      <c r="K45" s="11"/>
      <c r="L45" s="11"/>
    </row>
    <row r="46" spans="2:12" ht="27.75" customHeight="1">
      <c r="B46" s="899">
        <v>3</v>
      </c>
      <c r="C46" s="62" t="s">
        <v>906</v>
      </c>
      <c r="D46" s="900">
        <f>D31+D45</f>
        <v>7.955</v>
      </c>
      <c r="E46" s="900">
        <f>E31+E45</f>
        <v>0</v>
      </c>
      <c r="F46" s="900">
        <f>F31+F45</f>
        <v>7.955</v>
      </c>
      <c r="G46" s="901">
        <f>G31+G45</f>
        <v>0</v>
      </c>
      <c r="H46" s="11"/>
      <c r="I46" s="11"/>
      <c r="J46" s="11"/>
      <c r="K46" s="11"/>
      <c r="L46" s="11"/>
    </row>
    <row r="47" spans="2:12" ht="12.75">
      <c r="B47" s="897">
        <v>4</v>
      </c>
      <c r="C47" s="1346" t="s">
        <v>601</v>
      </c>
      <c r="D47" s="1346"/>
      <c r="E47" s="1346"/>
      <c r="F47" s="1346"/>
      <c r="G47" s="1346"/>
      <c r="H47" s="11"/>
      <c r="I47" s="11"/>
      <c r="J47" s="11"/>
      <c r="K47" s="11"/>
      <c r="L47" s="11"/>
    </row>
    <row r="48" spans="2:12" ht="12.75">
      <c r="B48" s="890" t="s">
        <v>456</v>
      </c>
      <c r="C48" s="63" t="s">
        <v>789</v>
      </c>
      <c r="D48" s="898"/>
      <c r="E48" s="892"/>
      <c r="F48" s="892">
        <v>0</v>
      </c>
      <c r="G48" s="893">
        <v>0</v>
      </c>
      <c r="H48" s="11"/>
      <c r="I48" s="11"/>
      <c r="J48" s="11"/>
      <c r="K48" s="11"/>
      <c r="L48" s="11"/>
    </row>
    <row r="49" spans="2:12" ht="12.75">
      <c r="B49" s="890" t="s">
        <v>524</v>
      </c>
      <c r="C49" s="61" t="s">
        <v>867</v>
      </c>
      <c r="D49" s="891"/>
      <c r="E49" s="892"/>
      <c r="F49" s="892">
        <v>0</v>
      </c>
      <c r="G49" s="893">
        <v>0</v>
      </c>
      <c r="H49" s="11"/>
      <c r="I49" s="11"/>
      <c r="J49" s="11"/>
      <c r="K49" s="11"/>
      <c r="L49" s="11"/>
    </row>
    <row r="50" spans="2:12" ht="12.75">
      <c r="B50" s="890" t="s">
        <v>786</v>
      </c>
      <c r="C50" s="61" t="s">
        <v>884</v>
      </c>
      <c r="D50" s="891"/>
      <c r="E50" s="892"/>
      <c r="F50" s="892">
        <v>0</v>
      </c>
      <c r="G50" s="893">
        <v>0</v>
      </c>
      <c r="H50" s="11"/>
      <c r="I50" s="11"/>
      <c r="J50" s="11"/>
      <c r="K50" s="11"/>
      <c r="L50" s="11"/>
    </row>
    <row r="51" spans="2:12" ht="12.75">
      <c r="B51" s="890" t="s">
        <v>933</v>
      </c>
      <c r="C51" s="61" t="s">
        <v>892</v>
      </c>
      <c r="D51" s="891"/>
      <c r="E51" s="892"/>
      <c r="F51" s="892">
        <v>0</v>
      </c>
      <c r="G51" s="893">
        <v>0</v>
      </c>
      <c r="H51" s="11"/>
      <c r="I51" s="11"/>
      <c r="J51" s="11"/>
      <c r="K51" s="11"/>
      <c r="L51" s="11"/>
    </row>
    <row r="52" spans="2:12" ht="12.75">
      <c r="B52" s="890" t="s">
        <v>458</v>
      </c>
      <c r="C52" s="61" t="s">
        <v>874</v>
      </c>
      <c r="D52" s="891"/>
      <c r="E52" s="892"/>
      <c r="F52" s="892">
        <v>0</v>
      </c>
      <c r="G52" s="893">
        <v>0</v>
      </c>
      <c r="H52" s="11"/>
      <c r="I52" s="11"/>
      <c r="J52" s="11"/>
      <c r="K52" s="11"/>
      <c r="L52" s="11"/>
    </row>
    <row r="53" spans="2:12" ht="12.75">
      <c r="B53" s="890" t="s">
        <v>529</v>
      </c>
      <c r="C53" s="61" t="s">
        <v>891</v>
      </c>
      <c r="D53" s="891"/>
      <c r="E53" s="892"/>
      <c r="F53" s="892">
        <v>0</v>
      </c>
      <c r="G53" s="893">
        <v>0</v>
      </c>
      <c r="H53" s="11"/>
      <c r="I53" s="11"/>
      <c r="J53" s="11"/>
      <c r="K53" s="11"/>
      <c r="L53" s="11"/>
    </row>
    <row r="54" spans="2:12" ht="12.75">
      <c r="B54" s="890" t="s">
        <v>784</v>
      </c>
      <c r="C54" s="61" t="s">
        <v>922</v>
      </c>
      <c r="D54" s="891"/>
      <c r="E54" s="892"/>
      <c r="F54" s="892">
        <v>0</v>
      </c>
      <c r="G54" s="893">
        <v>0</v>
      </c>
      <c r="H54" s="11"/>
      <c r="I54" s="11"/>
      <c r="J54" s="11"/>
      <c r="K54" s="11"/>
      <c r="L54" s="11"/>
    </row>
    <row r="55" spans="2:12" ht="12.75">
      <c r="B55" s="890" t="s">
        <v>931</v>
      </c>
      <c r="C55" s="61" t="s">
        <v>897</v>
      </c>
      <c r="D55" s="891"/>
      <c r="E55" s="892"/>
      <c r="F55" s="892">
        <v>0</v>
      </c>
      <c r="G55" s="893">
        <v>0</v>
      </c>
      <c r="H55" s="11"/>
      <c r="I55" s="11"/>
      <c r="J55" s="11"/>
      <c r="K55" s="11"/>
      <c r="L55" s="11"/>
    </row>
    <row r="56" spans="2:7" ht="12.75">
      <c r="B56" s="890" t="s">
        <v>457</v>
      </c>
      <c r="C56" s="64" t="s">
        <v>445</v>
      </c>
      <c r="D56" s="891"/>
      <c r="E56" s="892"/>
      <c r="F56" s="892">
        <v>0</v>
      </c>
      <c r="G56" s="893">
        <v>0</v>
      </c>
    </row>
    <row r="57" spans="2:7" ht="12.75">
      <c r="B57" s="890" t="s">
        <v>925</v>
      </c>
      <c r="C57" s="64" t="s">
        <v>480</v>
      </c>
      <c r="D57" s="891"/>
      <c r="E57" s="892"/>
      <c r="F57" s="892">
        <v>0</v>
      </c>
      <c r="G57" s="893">
        <v>0</v>
      </c>
    </row>
    <row r="58" spans="2:7" ht="12.75">
      <c r="B58" s="890" t="s">
        <v>452</v>
      </c>
      <c r="C58" s="64" t="s">
        <v>560</v>
      </c>
      <c r="D58" s="891"/>
      <c r="E58" s="892"/>
      <c r="F58" s="892">
        <v>0</v>
      </c>
      <c r="G58" s="893">
        <v>0</v>
      </c>
    </row>
    <row r="59" spans="2:7" ht="12.75">
      <c r="B59" s="890" t="s">
        <v>521</v>
      </c>
      <c r="C59" s="64" t="s">
        <v>518</v>
      </c>
      <c r="D59" s="891"/>
      <c r="E59" s="892"/>
      <c r="F59" s="892">
        <v>0</v>
      </c>
      <c r="G59" s="893">
        <v>0</v>
      </c>
    </row>
    <row r="60" spans="2:7" ht="12.75">
      <c r="B60" s="890" t="s">
        <v>780</v>
      </c>
      <c r="C60" s="64" t="s">
        <v>754</v>
      </c>
      <c r="D60" s="891"/>
      <c r="E60" s="892"/>
      <c r="F60" s="892">
        <v>0</v>
      </c>
      <c r="G60" s="893">
        <v>0</v>
      </c>
    </row>
    <row r="61" spans="2:7" ht="12.75">
      <c r="B61" s="902" t="s">
        <v>927</v>
      </c>
      <c r="C61" s="65" t="s">
        <v>994</v>
      </c>
      <c r="D61" s="895">
        <v>0</v>
      </c>
      <c r="E61" s="895">
        <v>0</v>
      </c>
      <c r="F61" s="895">
        <v>0</v>
      </c>
      <c r="G61" s="896">
        <v>0</v>
      </c>
    </row>
    <row r="62" spans="2:7" ht="62.25" customHeight="1" thickBot="1">
      <c r="B62" s="1347" t="s">
        <v>71</v>
      </c>
      <c r="C62" s="1348"/>
      <c r="D62" s="1348"/>
      <c r="E62" s="1348"/>
      <c r="F62" s="1348"/>
      <c r="G62" s="1349"/>
    </row>
    <row r="63" spans="1:11" ht="79.5" customHeight="1">
      <c r="A63" s="6"/>
      <c r="B63" s="14"/>
      <c r="C63" s="14"/>
      <c r="D63" s="14"/>
      <c r="E63" s="14"/>
      <c r="F63" s="14"/>
      <c r="G63" s="14"/>
      <c r="H63" s="14"/>
      <c r="I63" s="14"/>
      <c r="J63" s="6"/>
      <c r="K63" s="6"/>
    </row>
    <row r="64" spans="1:11" ht="12.75" customHeight="1">
      <c r="A64" s="6"/>
      <c r="B64" s="1280"/>
      <c r="C64" s="1280"/>
      <c r="D64" s="1280" t="s">
        <v>705</v>
      </c>
      <c r="E64" s="1280"/>
      <c r="F64" s="1280" t="s">
        <v>257</v>
      </c>
      <c r="G64" s="1280"/>
      <c r="H64" s="53"/>
      <c r="I64" s="54"/>
      <c r="J64" s="55"/>
      <c r="K64" s="6"/>
    </row>
    <row r="65" spans="1:11" ht="12.75" customHeight="1">
      <c r="A65" s="6"/>
      <c r="B65" s="1263" t="s">
        <v>56</v>
      </c>
      <c r="C65" s="1263"/>
      <c r="D65" s="1263" t="s">
        <v>450</v>
      </c>
      <c r="E65" s="1263"/>
      <c r="F65" s="1263" t="s">
        <v>989</v>
      </c>
      <c r="G65" s="1263"/>
      <c r="H65" s="1345"/>
      <c r="I65" s="1345"/>
      <c r="J65" s="52"/>
      <c r="K65" s="6"/>
    </row>
    <row r="66" spans="1:11" ht="12.75">
      <c r="A66" s="6"/>
      <c r="B66" s="14"/>
      <c r="C66" s="14"/>
      <c r="D66" s="14"/>
      <c r="E66" s="14"/>
      <c r="F66" s="14"/>
      <c r="G66" s="14"/>
      <c r="H66" s="14"/>
      <c r="I66" s="14"/>
      <c r="J66" s="6"/>
      <c r="K66" s="6"/>
    </row>
    <row r="67" spans="1:11" ht="12.75">
      <c r="A67" s="6"/>
      <c r="B67" s="14"/>
      <c r="C67" s="14"/>
      <c r="D67" s="14"/>
      <c r="E67" s="14"/>
      <c r="F67" s="14"/>
      <c r="G67" s="14"/>
      <c r="H67" s="14"/>
      <c r="I67" s="14"/>
      <c r="J67" s="6"/>
      <c r="K67" s="6"/>
    </row>
    <row r="68" spans="1:11" ht="12.75">
      <c r="A68" s="6"/>
      <c r="B68" s="14"/>
      <c r="C68" s="14"/>
      <c r="D68" s="14"/>
      <c r="E68" s="14"/>
      <c r="F68" s="14"/>
      <c r="G68" s="14"/>
      <c r="H68" s="6"/>
      <c r="I68" s="6"/>
      <c r="J68" s="6"/>
      <c r="K68" s="6"/>
    </row>
    <row r="69" spans="2:7" ht="12.75">
      <c r="B69" s="17"/>
      <c r="C69" s="17"/>
      <c r="D69" s="17"/>
      <c r="E69" s="17"/>
      <c r="F69" s="17"/>
      <c r="G69" s="17"/>
    </row>
    <row r="70" spans="2:7" ht="12.75">
      <c r="B70" s="17"/>
      <c r="C70" s="17"/>
      <c r="D70" s="17"/>
      <c r="E70" s="17"/>
      <c r="F70" s="17"/>
      <c r="G70" s="17"/>
    </row>
    <row r="71" spans="2:7" ht="12.75">
      <c r="B71" s="17"/>
      <c r="C71" s="17"/>
      <c r="D71" s="17"/>
      <c r="E71" s="17"/>
      <c r="F71" s="17"/>
      <c r="G71" s="17"/>
    </row>
    <row r="72" spans="2:7" ht="12.75">
      <c r="B72" s="17"/>
      <c r="C72" s="17"/>
      <c r="D72" s="17"/>
      <c r="E72" s="17"/>
      <c r="F72" s="17"/>
      <c r="G72" s="17"/>
    </row>
    <row r="73" spans="2:7" ht="12.75">
      <c r="B73" s="17"/>
      <c r="C73" s="17"/>
      <c r="D73" s="17"/>
      <c r="E73" s="17"/>
      <c r="F73" s="17"/>
      <c r="G73" s="17"/>
    </row>
    <row r="74" spans="2:7" ht="12.75">
      <c r="B74" s="17"/>
      <c r="C74" s="17"/>
      <c r="D74" s="17"/>
      <c r="E74" s="17"/>
      <c r="F74" s="17"/>
      <c r="G74" s="17"/>
    </row>
    <row r="75" spans="2:7" ht="12.75">
      <c r="B75" s="17"/>
      <c r="C75" s="17"/>
      <c r="D75" s="17"/>
      <c r="E75" s="903"/>
      <c r="F75" s="17"/>
      <c r="G75" s="17"/>
    </row>
    <row r="76" spans="2:7" ht="12.75">
      <c r="B76" s="17"/>
      <c r="C76" s="17"/>
      <c r="D76" s="17"/>
      <c r="E76" s="17"/>
      <c r="F76" s="17"/>
      <c r="G76" s="17"/>
    </row>
    <row r="77" spans="2:7" ht="12.75">
      <c r="B77" s="17"/>
      <c r="C77" s="17"/>
      <c r="D77" s="17"/>
      <c r="E77" s="17"/>
      <c r="F77" s="17"/>
      <c r="G77" s="17"/>
    </row>
    <row r="78" spans="2:7" ht="12.75">
      <c r="B78" s="17"/>
      <c r="C78" s="17"/>
      <c r="D78" s="17"/>
      <c r="E78" s="17"/>
      <c r="F78" s="17"/>
      <c r="G78" s="17"/>
    </row>
    <row r="79" spans="2:7" ht="12.75">
      <c r="B79" s="17"/>
      <c r="C79" s="17"/>
      <c r="D79" s="17"/>
      <c r="E79" s="17"/>
      <c r="F79" s="17"/>
      <c r="G79" s="17"/>
    </row>
    <row r="80" spans="2:7" ht="12.75">
      <c r="B80" s="17"/>
      <c r="C80" s="17"/>
      <c r="D80" s="17"/>
      <c r="E80" s="17"/>
      <c r="F80" s="17"/>
      <c r="G80" s="17"/>
    </row>
    <row r="81" spans="2:7" ht="12.75">
      <c r="B81" s="17"/>
      <c r="C81" s="17"/>
      <c r="D81" s="17"/>
      <c r="E81" s="17"/>
      <c r="F81" s="17"/>
      <c r="G81" s="17"/>
    </row>
    <row r="82" spans="2:7" ht="12.75">
      <c r="B82" s="17"/>
      <c r="C82" s="17"/>
      <c r="D82" s="17"/>
      <c r="E82" s="17"/>
      <c r="F82" s="17"/>
      <c r="G82" s="17"/>
    </row>
    <row r="83" spans="2:7" ht="12.75">
      <c r="B83" s="17"/>
      <c r="C83" s="17"/>
      <c r="D83" s="17"/>
      <c r="E83" s="17"/>
      <c r="F83" s="17"/>
      <c r="G83" s="17"/>
    </row>
    <row r="84" spans="2:7" ht="12.75">
      <c r="B84" s="17"/>
      <c r="C84" s="17"/>
      <c r="D84" s="17"/>
      <c r="E84" s="17"/>
      <c r="F84" s="17"/>
      <c r="G84" s="17"/>
    </row>
    <row r="85" spans="2:7" ht="12.75">
      <c r="B85" s="17"/>
      <c r="C85" s="17"/>
      <c r="D85" s="17"/>
      <c r="E85" s="17"/>
      <c r="F85" s="17"/>
      <c r="G85" s="17"/>
    </row>
    <row r="86" spans="2:7" ht="12.75">
      <c r="B86" s="17"/>
      <c r="C86" s="17"/>
      <c r="D86" s="17"/>
      <c r="E86" s="17"/>
      <c r="F86" s="17"/>
      <c r="G86" s="17"/>
    </row>
    <row r="87" spans="2:7" ht="12.75">
      <c r="B87" s="17"/>
      <c r="C87" s="17"/>
      <c r="D87" s="17"/>
      <c r="E87" s="17"/>
      <c r="F87" s="17"/>
      <c r="G87" s="17"/>
    </row>
    <row r="88" spans="2:7" ht="12.75">
      <c r="B88" s="17"/>
      <c r="C88" s="17"/>
      <c r="D88" s="17"/>
      <c r="E88" s="17"/>
      <c r="F88" s="17"/>
      <c r="G88" s="17"/>
    </row>
    <row r="89" spans="2:7" ht="12.75">
      <c r="B89" s="17"/>
      <c r="C89" s="17"/>
      <c r="D89" s="17"/>
      <c r="E89" s="17"/>
      <c r="F89" s="17"/>
      <c r="G89" s="17"/>
    </row>
    <row r="90" spans="2:7" ht="12.75">
      <c r="B90" s="17"/>
      <c r="C90" s="17"/>
      <c r="D90" s="17"/>
      <c r="E90" s="17"/>
      <c r="F90" s="17"/>
      <c r="G90" s="17"/>
    </row>
    <row r="91" spans="2:7" ht="12.75">
      <c r="B91" s="17"/>
      <c r="C91" s="17"/>
      <c r="D91" s="17"/>
      <c r="E91" s="17"/>
      <c r="F91" s="17"/>
      <c r="G91" s="17"/>
    </row>
    <row r="92" spans="2:7" ht="12.75">
      <c r="B92" s="17"/>
      <c r="C92" s="17"/>
      <c r="D92" s="17"/>
      <c r="E92" s="17"/>
      <c r="F92" s="17"/>
      <c r="G92" s="17"/>
    </row>
    <row r="93" spans="2:7" ht="12.75">
      <c r="B93" s="17"/>
      <c r="C93" s="17"/>
      <c r="D93" s="17"/>
      <c r="E93" s="17"/>
      <c r="F93" s="17"/>
      <c r="G93" s="17"/>
    </row>
    <row r="94" spans="2:7" ht="12.75">
      <c r="B94" s="17"/>
      <c r="C94" s="17"/>
      <c r="D94" s="17"/>
      <c r="E94" s="17"/>
      <c r="F94" s="17"/>
      <c r="G94" s="17"/>
    </row>
    <row r="95" spans="2:7" ht="12.75">
      <c r="B95" s="17"/>
      <c r="C95" s="17"/>
      <c r="D95" s="17"/>
      <c r="E95" s="17"/>
      <c r="F95" s="17"/>
      <c r="G95" s="17"/>
    </row>
    <row r="96" spans="2:7" ht="12.75">
      <c r="B96" s="17"/>
      <c r="C96" s="17"/>
      <c r="D96" s="17"/>
      <c r="E96" s="17"/>
      <c r="F96" s="17"/>
      <c r="G96" s="17"/>
    </row>
    <row r="97" spans="2:7" ht="12.75">
      <c r="B97" s="17"/>
      <c r="C97" s="17"/>
      <c r="D97" s="17"/>
      <c r="E97" s="17"/>
      <c r="F97" s="17"/>
      <c r="G97" s="17"/>
    </row>
    <row r="98" spans="2:7" ht="12.75">
      <c r="B98" s="17"/>
      <c r="C98" s="17"/>
      <c r="D98" s="17"/>
      <c r="E98" s="17"/>
      <c r="F98" s="17"/>
      <c r="G98" s="17"/>
    </row>
    <row r="99" spans="2:7" ht="12.75">
      <c r="B99" s="17"/>
      <c r="C99" s="17"/>
      <c r="D99" s="17"/>
      <c r="E99" s="17"/>
      <c r="F99" s="17"/>
      <c r="G99" s="17"/>
    </row>
    <row r="100" spans="2:7" ht="12.75">
      <c r="B100" s="17"/>
      <c r="C100" s="17"/>
      <c r="D100" s="17"/>
      <c r="E100" s="17"/>
      <c r="F100" s="17"/>
      <c r="G100" s="17"/>
    </row>
    <row r="101" spans="2:7" ht="12.75">
      <c r="B101" s="17"/>
      <c r="C101" s="17"/>
      <c r="D101" s="17"/>
      <c r="E101" s="17"/>
      <c r="F101" s="17"/>
      <c r="G101" s="17"/>
    </row>
    <row r="102" spans="2:7" ht="12.75">
      <c r="B102" s="17"/>
      <c r="C102" s="17"/>
      <c r="D102" s="17"/>
      <c r="E102" s="17"/>
      <c r="F102" s="17"/>
      <c r="G102" s="17"/>
    </row>
    <row r="103" spans="2:7" ht="12.75">
      <c r="B103" s="17"/>
      <c r="C103" s="17"/>
      <c r="D103" s="17"/>
      <c r="E103" s="17"/>
      <c r="F103" s="17"/>
      <c r="G103" s="17"/>
    </row>
    <row r="104" spans="2:7" ht="12.75">
      <c r="B104" s="17"/>
      <c r="C104" s="17"/>
      <c r="D104" s="17"/>
      <c r="E104" s="17"/>
      <c r="F104" s="17"/>
      <c r="G104" s="17"/>
    </row>
    <row r="105" spans="2:7" ht="12.75">
      <c r="B105" s="17"/>
      <c r="C105" s="17"/>
      <c r="D105" s="17"/>
      <c r="E105" s="17"/>
      <c r="F105" s="17"/>
      <c r="G105" s="17"/>
    </row>
    <row r="106" spans="2:7" ht="12.75">
      <c r="B106" s="17"/>
      <c r="C106" s="17"/>
      <c r="D106" s="17"/>
      <c r="E106" s="17"/>
      <c r="F106" s="17"/>
      <c r="G106" s="17"/>
    </row>
    <row r="107" spans="2:7" ht="12.75">
      <c r="B107" s="17"/>
      <c r="C107" s="17"/>
      <c r="D107" s="17"/>
      <c r="E107" s="17"/>
      <c r="F107" s="17"/>
      <c r="G107" s="17"/>
    </row>
    <row r="108" spans="2:7" ht="12.75">
      <c r="B108" s="17"/>
      <c r="C108" s="17"/>
      <c r="D108" s="17"/>
      <c r="E108" s="17"/>
      <c r="F108" s="17"/>
      <c r="G108" s="17"/>
    </row>
    <row r="109" spans="2:7" ht="12.75">
      <c r="B109" s="17"/>
      <c r="C109" s="17"/>
      <c r="D109" s="17"/>
      <c r="E109" s="17"/>
      <c r="F109" s="17"/>
      <c r="G109" s="17"/>
    </row>
    <row r="110" spans="2:7" ht="12.75">
      <c r="B110" s="17"/>
      <c r="C110" s="17"/>
      <c r="D110" s="17"/>
      <c r="E110" s="17"/>
      <c r="F110" s="17"/>
      <c r="G110" s="17"/>
    </row>
    <row r="111" spans="2:7" ht="12.75">
      <c r="B111" s="17"/>
      <c r="C111" s="17"/>
      <c r="D111" s="17"/>
      <c r="E111" s="17"/>
      <c r="F111" s="17"/>
      <c r="G111" s="17"/>
    </row>
    <row r="112" spans="2:7" ht="12.75">
      <c r="B112" s="17"/>
      <c r="C112" s="17"/>
      <c r="D112" s="17"/>
      <c r="E112" s="17"/>
      <c r="F112" s="17"/>
      <c r="G112" s="17"/>
    </row>
    <row r="113" spans="2:7" ht="12.75">
      <c r="B113" s="17"/>
      <c r="C113" s="17"/>
      <c r="D113" s="17"/>
      <c r="E113" s="17"/>
      <c r="F113" s="17"/>
      <c r="G113" s="17"/>
    </row>
    <row r="114" spans="2:7" ht="12.75">
      <c r="B114" s="17"/>
      <c r="C114" s="17"/>
      <c r="D114" s="17"/>
      <c r="E114" s="17"/>
      <c r="F114" s="17"/>
      <c r="G114" s="17"/>
    </row>
    <row r="115" spans="2:7" ht="12.75">
      <c r="B115" s="17"/>
      <c r="C115" s="17"/>
      <c r="D115" s="17"/>
      <c r="E115" s="17"/>
      <c r="F115" s="17"/>
      <c r="G115" s="17"/>
    </row>
    <row r="116" spans="2:7" ht="12.75">
      <c r="B116" s="17"/>
      <c r="C116" s="17"/>
      <c r="D116" s="17"/>
      <c r="E116" s="17"/>
      <c r="F116" s="17"/>
      <c r="G116" s="17"/>
    </row>
    <row r="117" spans="2:7" ht="12.75">
      <c r="B117" s="17"/>
      <c r="C117" s="17"/>
      <c r="D117" s="17"/>
      <c r="E117" s="17"/>
      <c r="F117" s="17"/>
      <c r="G117" s="17"/>
    </row>
    <row r="118" spans="2:7" ht="12.75">
      <c r="B118" s="17"/>
      <c r="C118" s="17"/>
      <c r="D118" s="17"/>
      <c r="E118" s="17"/>
      <c r="F118" s="17"/>
      <c r="G118" s="17"/>
    </row>
    <row r="119" spans="2:7" ht="12.75">
      <c r="B119" s="17"/>
      <c r="C119" s="17"/>
      <c r="D119" s="17"/>
      <c r="E119" s="17"/>
      <c r="F119" s="17"/>
      <c r="G119" s="17"/>
    </row>
    <row r="120" spans="2:7" ht="12.75">
      <c r="B120" s="17"/>
      <c r="C120" s="17"/>
      <c r="D120" s="17"/>
      <c r="E120" s="17"/>
      <c r="F120" s="17"/>
      <c r="G120" s="17"/>
    </row>
    <row r="121" spans="2:7" ht="12.75">
      <c r="B121" s="17"/>
      <c r="C121" s="17"/>
      <c r="D121" s="17"/>
      <c r="E121" s="17"/>
      <c r="F121" s="17"/>
      <c r="G121" s="17"/>
    </row>
    <row r="122" spans="2:7" ht="12.75">
      <c r="B122" s="17"/>
      <c r="C122" s="17"/>
      <c r="D122" s="17"/>
      <c r="E122" s="17"/>
      <c r="F122" s="17"/>
      <c r="G122" s="17"/>
    </row>
    <row r="123" spans="2:7" ht="12.75">
      <c r="B123" s="17"/>
      <c r="C123" s="17"/>
      <c r="D123" s="17"/>
      <c r="E123" s="17"/>
      <c r="F123" s="17"/>
      <c r="G123" s="17"/>
    </row>
    <row r="124" spans="2:7" ht="12.75">
      <c r="B124" s="17"/>
      <c r="C124" s="17"/>
      <c r="D124" s="17"/>
      <c r="E124" s="17"/>
      <c r="F124" s="17"/>
      <c r="G124" s="17"/>
    </row>
    <row r="125" spans="2:7" ht="12.75">
      <c r="B125" s="17"/>
      <c r="C125" s="17"/>
      <c r="D125" s="17"/>
      <c r="E125" s="17"/>
      <c r="F125" s="17"/>
      <c r="G125" s="17"/>
    </row>
    <row r="126" spans="2:7" ht="12.75">
      <c r="B126" s="17"/>
      <c r="C126" s="17"/>
      <c r="D126" s="17"/>
      <c r="E126" s="17"/>
      <c r="F126" s="17"/>
      <c r="G126" s="17"/>
    </row>
    <row r="127" spans="2:7" ht="12.75">
      <c r="B127" s="17"/>
      <c r="C127" s="17"/>
      <c r="D127" s="17"/>
      <c r="E127" s="17"/>
      <c r="F127" s="17"/>
      <c r="G127" s="17"/>
    </row>
    <row r="128" spans="2:7" ht="12.75">
      <c r="B128" s="17"/>
      <c r="C128" s="17"/>
      <c r="D128" s="17"/>
      <c r="E128" s="17"/>
      <c r="F128" s="17"/>
      <c r="G128" s="17"/>
    </row>
    <row r="129" spans="2:7" ht="12.75">
      <c r="B129" s="17"/>
      <c r="C129" s="17"/>
      <c r="D129" s="17"/>
      <c r="E129" s="17"/>
      <c r="F129" s="17"/>
      <c r="G129" s="17"/>
    </row>
    <row r="130" spans="2:7" ht="12.75">
      <c r="B130" s="17"/>
      <c r="C130" s="17"/>
      <c r="D130" s="17"/>
      <c r="E130" s="17"/>
      <c r="F130" s="17"/>
      <c r="G130" s="17"/>
    </row>
    <row r="131" spans="2:7" ht="12.75">
      <c r="B131" s="17"/>
      <c r="C131" s="17"/>
      <c r="D131" s="17"/>
      <c r="E131" s="17"/>
      <c r="F131" s="17"/>
      <c r="G131" s="17"/>
    </row>
    <row r="132" spans="2:7" ht="12.75">
      <c r="B132" s="17"/>
      <c r="C132" s="17"/>
      <c r="D132" s="17"/>
      <c r="E132" s="17"/>
      <c r="F132" s="17"/>
      <c r="G132" s="17"/>
    </row>
    <row r="133" spans="2:7" ht="12.75">
      <c r="B133" s="17"/>
      <c r="C133" s="17"/>
      <c r="D133" s="17"/>
      <c r="E133" s="17"/>
      <c r="F133" s="17"/>
      <c r="G133" s="17"/>
    </row>
    <row r="134" spans="2:7" ht="12.75">
      <c r="B134" s="17"/>
      <c r="C134" s="17"/>
      <c r="D134" s="17"/>
      <c r="E134" s="17"/>
      <c r="F134" s="17"/>
      <c r="G134" s="17"/>
    </row>
    <row r="135" spans="2:7" ht="12.75">
      <c r="B135" s="17"/>
      <c r="C135" s="17"/>
      <c r="D135" s="17"/>
      <c r="E135" s="17"/>
      <c r="F135" s="17"/>
      <c r="G135" s="17"/>
    </row>
    <row r="136" spans="2:7" ht="12.75">
      <c r="B136" s="17"/>
      <c r="C136" s="17"/>
      <c r="D136" s="17"/>
      <c r="E136" s="17"/>
      <c r="F136" s="17"/>
      <c r="G136" s="17"/>
    </row>
    <row r="137" spans="2:7" ht="12.75">
      <c r="B137" s="17"/>
      <c r="C137" s="17"/>
      <c r="D137" s="17"/>
      <c r="E137" s="17"/>
      <c r="F137" s="17"/>
      <c r="G137" s="17"/>
    </row>
    <row r="138" spans="2:7" ht="12.75">
      <c r="B138" s="17"/>
      <c r="C138" s="17"/>
      <c r="D138" s="17"/>
      <c r="E138" s="17"/>
      <c r="F138" s="17"/>
      <c r="G138" s="17"/>
    </row>
    <row r="139" spans="2:7" ht="12.75">
      <c r="B139" s="17"/>
      <c r="C139" s="17"/>
      <c r="D139" s="17"/>
      <c r="E139" s="17"/>
      <c r="F139" s="17"/>
      <c r="G139" s="17"/>
    </row>
    <row r="140" spans="2:7" ht="12.75">
      <c r="B140" s="17"/>
      <c r="C140" s="17"/>
      <c r="D140" s="17"/>
      <c r="E140" s="17"/>
      <c r="F140" s="17"/>
      <c r="G140" s="17"/>
    </row>
    <row r="141" spans="2:7" ht="12.75">
      <c r="B141" s="17"/>
      <c r="C141" s="17"/>
      <c r="D141" s="17"/>
      <c r="E141" s="17"/>
      <c r="F141" s="17"/>
      <c r="G141" s="17"/>
    </row>
    <row r="142" spans="2:7" ht="12.75">
      <c r="B142" s="17"/>
      <c r="C142" s="17"/>
      <c r="D142" s="17"/>
      <c r="E142" s="17"/>
      <c r="F142" s="17"/>
      <c r="G142" s="17"/>
    </row>
    <row r="143" spans="2:7" ht="12.75">
      <c r="B143" s="17"/>
      <c r="C143" s="17"/>
      <c r="D143" s="17"/>
      <c r="E143" s="17"/>
      <c r="F143" s="17"/>
      <c r="G143" s="17"/>
    </row>
    <row r="144" spans="2:7" ht="12.75">
      <c r="B144" s="17"/>
      <c r="C144" s="17"/>
      <c r="D144" s="17"/>
      <c r="E144" s="17"/>
      <c r="F144" s="17"/>
      <c r="G144" s="17"/>
    </row>
    <row r="145" spans="2:7" ht="12.75">
      <c r="B145" s="17"/>
      <c r="C145" s="17"/>
      <c r="D145" s="17"/>
      <c r="E145" s="17"/>
      <c r="F145" s="17"/>
      <c r="G145" s="17"/>
    </row>
    <row r="146" spans="2:7" ht="12.75">
      <c r="B146" s="17"/>
      <c r="C146" s="17"/>
      <c r="D146" s="17"/>
      <c r="E146" s="17"/>
      <c r="F146" s="17"/>
      <c r="G146" s="17"/>
    </row>
    <row r="147" spans="2:7" ht="12.75">
      <c r="B147" s="17"/>
      <c r="C147" s="17"/>
      <c r="D147" s="17"/>
      <c r="E147" s="17"/>
      <c r="F147" s="17"/>
      <c r="G147" s="17"/>
    </row>
    <row r="148" spans="2:7" ht="12.75">
      <c r="B148" s="17"/>
      <c r="C148" s="17"/>
      <c r="D148" s="17"/>
      <c r="E148" s="17"/>
      <c r="F148" s="17"/>
      <c r="G148" s="17"/>
    </row>
    <row r="149" spans="2:7" ht="12.75">
      <c r="B149" s="17"/>
      <c r="C149" s="17"/>
      <c r="D149" s="17"/>
      <c r="E149" s="17"/>
      <c r="F149" s="17"/>
      <c r="G149" s="17"/>
    </row>
    <row r="150" spans="2:7" ht="12.75">
      <c r="B150" s="17"/>
      <c r="C150" s="17"/>
      <c r="D150" s="17"/>
      <c r="E150" s="17"/>
      <c r="F150" s="17"/>
      <c r="G150" s="17"/>
    </row>
    <row r="151" spans="2:7" ht="12.75">
      <c r="B151" s="17"/>
      <c r="C151" s="17"/>
      <c r="D151" s="17"/>
      <c r="E151" s="17"/>
      <c r="F151" s="17"/>
      <c r="G151" s="17"/>
    </row>
    <row r="152" spans="2:7" ht="12.75">
      <c r="B152" s="17"/>
      <c r="C152" s="17"/>
      <c r="D152" s="17"/>
      <c r="E152" s="17"/>
      <c r="F152" s="17"/>
      <c r="G152" s="17"/>
    </row>
    <row r="153" spans="2:7" ht="12.75">
      <c r="B153" s="17"/>
      <c r="C153" s="17"/>
      <c r="D153" s="17"/>
      <c r="E153" s="17"/>
      <c r="F153" s="17"/>
      <c r="G153" s="17"/>
    </row>
    <row r="154" spans="2:7" ht="12.75">
      <c r="B154" s="17"/>
      <c r="C154" s="17"/>
      <c r="D154" s="17"/>
      <c r="E154" s="17"/>
      <c r="F154" s="17"/>
      <c r="G154" s="17"/>
    </row>
    <row r="155" spans="2:7" ht="12.75">
      <c r="B155" s="17"/>
      <c r="C155" s="17"/>
      <c r="D155" s="17"/>
      <c r="E155" s="17"/>
      <c r="F155" s="17"/>
      <c r="G155" s="17"/>
    </row>
    <row r="156" spans="2:7" ht="12.75">
      <c r="B156" s="17"/>
      <c r="C156" s="17"/>
      <c r="D156" s="17"/>
      <c r="E156" s="17"/>
      <c r="F156" s="17"/>
      <c r="G156" s="17"/>
    </row>
    <row r="157" spans="2:7" ht="12.75">
      <c r="B157" s="17"/>
      <c r="C157" s="17"/>
      <c r="D157" s="17"/>
      <c r="E157" s="17"/>
      <c r="F157" s="17"/>
      <c r="G157" s="17"/>
    </row>
    <row r="158" spans="2:7" ht="12.75">
      <c r="B158" s="17"/>
      <c r="C158" s="17"/>
      <c r="D158" s="17"/>
      <c r="E158" s="17"/>
      <c r="F158" s="17"/>
      <c r="G158" s="17"/>
    </row>
    <row r="159" spans="2:7" ht="12.75">
      <c r="B159" s="17"/>
      <c r="C159" s="17"/>
      <c r="D159" s="17"/>
      <c r="E159" s="17"/>
      <c r="F159" s="17"/>
      <c r="G159" s="17"/>
    </row>
    <row r="160" spans="2:7" ht="12.75">
      <c r="B160" s="17"/>
      <c r="C160" s="17"/>
      <c r="D160" s="17"/>
      <c r="E160" s="17"/>
      <c r="F160" s="17"/>
      <c r="G160" s="17"/>
    </row>
    <row r="161" spans="2:7" ht="12.75">
      <c r="B161" s="17"/>
      <c r="C161" s="17"/>
      <c r="D161" s="17"/>
      <c r="E161" s="17"/>
      <c r="F161" s="17"/>
      <c r="G161" s="17"/>
    </row>
    <row r="162" spans="2:7" ht="12.75">
      <c r="B162" s="17"/>
      <c r="C162" s="17"/>
      <c r="D162" s="17"/>
      <c r="E162" s="17"/>
      <c r="F162" s="17"/>
      <c r="G162" s="17"/>
    </row>
    <row r="163" spans="2:7" ht="12.75">
      <c r="B163" s="17"/>
      <c r="C163" s="17"/>
      <c r="D163" s="17"/>
      <c r="E163" s="17"/>
      <c r="F163" s="17"/>
      <c r="G163" s="17"/>
    </row>
    <row r="164" spans="2:7" ht="12.75">
      <c r="B164" s="17"/>
      <c r="C164" s="17"/>
      <c r="D164" s="17"/>
      <c r="E164" s="17"/>
      <c r="F164" s="17"/>
      <c r="G164" s="17"/>
    </row>
    <row r="165" spans="2:7" ht="12.75">
      <c r="B165" s="17"/>
      <c r="C165" s="17"/>
      <c r="D165" s="17"/>
      <c r="E165" s="17"/>
      <c r="F165" s="17"/>
      <c r="G165" s="17"/>
    </row>
    <row r="166" spans="2:7" ht="12.75">
      <c r="B166" s="17"/>
      <c r="C166" s="17"/>
      <c r="D166" s="17"/>
      <c r="E166" s="17"/>
      <c r="F166" s="17"/>
      <c r="G166" s="17"/>
    </row>
    <row r="167" spans="2:7" ht="12.75">
      <c r="B167" s="17"/>
      <c r="C167" s="17"/>
      <c r="D167" s="17"/>
      <c r="E167" s="17"/>
      <c r="F167" s="17"/>
      <c r="G167" s="17"/>
    </row>
    <row r="168" spans="2:7" ht="12.75">
      <c r="B168" s="17"/>
      <c r="C168" s="17"/>
      <c r="D168" s="17"/>
      <c r="E168" s="17"/>
      <c r="F168" s="17"/>
      <c r="G168" s="17"/>
    </row>
    <row r="169" spans="2:7" ht="12.75">
      <c r="B169" s="17"/>
      <c r="C169" s="17"/>
      <c r="D169" s="17"/>
      <c r="E169" s="17"/>
      <c r="F169" s="17"/>
      <c r="G169" s="17"/>
    </row>
    <row r="170" spans="2:7" ht="12.75">
      <c r="B170" s="17"/>
      <c r="C170" s="17"/>
      <c r="D170" s="17"/>
      <c r="E170" s="17"/>
      <c r="F170" s="17"/>
      <c r="G170" s="17"/>
    </row>
    <row r="171" spans="2:7" ht="12.75">
      <c r="B171" s="17"/>
      <c r="C171" s="17"/>
      <c r="D171" s="17"/>
      <c r="E171" s="17"/>
      <c r="F171" s="17"/>
      <c r="G171" s="17"/>
    </row>
    <row r="172" spans="2:7" ht="12.75">
      <c r="B172" s="17"/>
      <c r="C172" s="17"/>
      <c r="D172" s="17"/>
      <c r="E172" s="17"/>
      <c r="F172" s="17"/>
      <c r="G172" s="17"/>
    </row>
    <row r="173" spans="2:7" ht="12.75">
      <c r="B173" s="17"/>
      <c r="C173" s="17"/>
      <c r="D173" s="17"/>
      <c r="E173" s="17"/>
      <c r="F173" s="17"/>
      <c r="G173" s="17"/>
    </row>
    <row r="174" spans="2:7" ht="12.75">
      <c r="B174" s="17"/>
      <c r="C174" s="17"/>
      <c r="D174" s="17"/>
      <c r="E174" s="17"/>
      <c r="F174" s="17"/>
      <c r="G174" s="17"/>
    </row>
    <row r="175" spans="2:7" ht="12.75">
      <c r="B175" s="17"/>
      <c r="C175" s="17"/>
      <c r="D175" s="17"/>
      <c r="E175" s="17"/>
      <c r="F175" s="17"/>
      <c r="G175" s="17"/>
    </row>
    <row r="176" spans="2:7" ht="12.75">
      <c r="B176" s="17"/>
      <c r="C176" s="17"/>
      <c r="D176" s="17"/>
      <c r="E176" s="17"/>
      <c r="F176" s="17"/>
      <c r="G176" s="17"/>
    </row>
    <row r="177" spans="2:7" ht="12.75">
      <c r="B177" s="17"/>
      <c r="C177" s="17"/>
      <c r="D177" s="17"/>
      <c r="E177" s="17"/>
      <c r="F177" s="17"/>
      <c r="G177" s="17"/>
    </row>
    <row r="178" spans="2:7" ht="12.75">
      <c r="B178" s="17"/>
      <c r="C178" s="17"/>
      <c r="D178" s="17"/>
      <c r="E178" s="17"/>
      <c r="F178" s="17"/>
      <c r="G178" s="17"/>
    </row>
    <row r="179" spans="2:7" ht="12.75">
      <c r="B179" s="17"/>
      <c r="C179" s="17"/>
      <c r="D179" s="17"/>
      <c r="E179" s="17"/>
      <c r="F179" s="17"/>
      <c r="G179" s="17"/>
    </row>
    <row r="180" spans="2:7" ht="12.75">
      <c r="B180" s="17"/>
      <c r="C180" s="17"/>
      <c r="D180" s="17"/>
      <c r="E180" s="17"/>
      <c r="F180" s="17"/>
      <c r="G180" s="17"/>
    </row>
    <row r="181" spans="2:7" ht="12.75">
      <c r="B181" s="17"/>
      <c r="C181" s="17"/>
      <c r="D181" s="17"/>
      <c r="E181" s="17"/>
      <c r="F181" s="17"/>
      <c r="G181" s="17"/>
    </row>
    <row r="182" spans="2:7" ht="12.75">
      <c r="B182" s="17"/>
      <c r="C182" s="17"/>
      <c r="D182" s="17"/>
      <c r="E182" s="17"/>
      <c r="F182" s="17"/>
      <c r="G182" s="17"/>
    </row>
    <row r="183" spans="2:7" ht="12.75">
      <c r="B183" s="17"/>
      <c r="C183" s="17"/>
      <c r="D183" s="17"/>
      <c r="E183" s="17"/>
      <c r="F183" s="17"/>
      <c r="G183" s="17"/>
    </row>
    <row r="184" spans="2:7" ht="12.75">
      <c r="B184" s="17"/>
      <c r="C184" s="17"/>
      <c r="D184" s="17"/>
      <c r="E184" s="17"/>
      <c r="F184" s="17"/>
      <c r="G184" s="17"/>
    </row>
    <row r="185" spans="2:7" ht="12.75">
      <c r="B185" s="17"/>
      <c r="C185" s="17"/>
      <c r="D185" s="17"/>
      <c r="E185" s="17"/>
      <c r="F185" s="17"/>
      <c r="G185" s="17"/>
    </row>
    <row r="186" spans="2:7" ht="12.75">
      <c r="B186" s="17"/>
      <c r="C186" s="17"/>
      <c r="D186" s="17"/>
      <c r="E186" s="17"/>
      <c r="F186" s="17"/>
      <c r="G186" s="17"/>
    </row>
    <row r="187" spans="2:7" ht="12.75">
      <c r="B187" s="17"/>
      <c r="C187" s="17"/>
      <c r="D187" s="17"/>
      <c r="E187" s="17"/>
      <c r="F187" s="17"/>
      <c r="G187" s="17"/>
    </row>
    <row r="188" spans="2:7" ht="12.75">
      <c r="B188" s="17"/>
      <c r="C188" s="17"/>
      <c r="D188" s="17"/>
      <c r="E188" s="17"/>
      <c r="F188" s="17"/>
      <c r="G188" s="17"/>
    </row>
    <row r="189" spans="2:7" ht="12.75">
      <c r="B189" s="17"/>
      <c r="C189" s="17"/>
      <c r="D189" s="17"/>
      <c r="E189" s="17"/>
      <c r="F189" s="17"/>
      <c r="G189" s="17"/>
    </row>
    <row r="190" spans="2:7" ht="12.75">
      <c r="B190" s="17"/>
      <c r="C190" s="17"/>
      <c r="D190" s="17"/>
      <c r="E190" s="17"/>
      <c r="F190" s="17"/>
      <c r="G190" s="17"/>
    </row>
    <row r="191" spans="2:7" ht="12.75">
      <c r="B191" s="17"/>
      <c r="C191" s="17"/>
      <c r="D191" s="17"/>
      <c r="E191" s="17"/>
      <c r="F191" s="17"/>
      <c r="G191" s="17"/>
    </row>
    <row r="192" spans="2:7" ht="12.75">
      <c r="B192" s="17"/>
      <c r="C192" s="17"/>
      <c r="D192" s="17"/>
      <c r="E192" s="17"/>
      <c r="F192" s="17"/>
      <c r="G192" s="17"/>
    </row>
    <row r="193" spans="2:7" ht="12.75">
      <c r="B193" s="17"/>
      <c r="C193" s="17"/>
      <c r="D193" s="17"/>
      <c r="E193" s="17"/>
      <c r="F193" s="17"/>
      <c r="G193" s="17"/>
    </row>
    <row r="194" spans="2:7" ht="12.75">
      <c r="B194" s="17"/>
      <c r="C194" s="17"/>
      <c r="D194" s="17"/>
      <c r="E194" s="17"/>
      <c r="F194" s="17"/>
      <c r="G194" s="17"/>
    </row>
    <row r="195" spans="2:7" ht="12.75">
      <c r="B195" s="17"/>
      <c r="C195" s="17"/>
      <c r="D195" s="17"/>
      <c r="E195" s="17"/>
      <c r="F195" s="17"/>
      <c r="G195" s="17"/>
    </row>
    <row r="196" spans="2:7" ht="12.75">
      <c r="B196" s="17"/>
      <c r="C196" s="17"/>
      <c r="D196" s="17"/>
      <c r="E196" s="17"/>
      <c r="F196" s="17"/>
      <c r="G196" s="17"/>
    </row>
    <row r="197" spans="2:7" ht="12.75">
      <c r="B197" s="17"/>
      <c r="C197" s="17"/>
      <c r="D197" s="17"/>
      <c r="E197" s="17"/>
      <c r="F197" s="17"/>
      <c r="G197" s="17"/>
    </row>
    <row r="198" spans="2:7" ht="12.75">
      <c r="B198" s="17"/>
      <c r="C198" s="17"/>
      <c r="D198" s="17"/>
      <c r="E198" s="17"/>
      <c r="F198" s="17"/>
      <c r="G198" s="17"/>
    </row>
    <row r="199" spans="2:7" ht="12.75">
      <c r="B199" s="17"/>
      <c r="C199" s="17"/>
      <c r="D199" s="17"/>
      <c r="E199" s="17"/>
      <c r="F199" s="17"/>
      <c r="G199" s="17"/>
    </row>
    <row r="200" spans="2:7" ht="12.75">
      <c r="B200" s="17"/>
      <c r="C200" s="17"/>
      <c r="D200" s="17"/>
      <c r="E200" s="17"/>
      <c r="F200" s="17"/>
      <c r="G200" s="17"/>
    </row>
    <row r="201" spans="2:7" ht="12.75">
      <c r="B201" s="17"/>
      <c r="C201" s="17"/>
      <c r="D201" s="17"/>
      <c r="E201" s="17"/>
      <c r="F201" s="17"/>
      <c r="G201" s="17"/>
    </row>
    <row r="202" spans="2:7" ht="12.75">
      <c r="B202" s="17"/>
      <c r="C202" s="17"/>
      <c r="D202" s="17"/>
      <c r="E202" s="17"/>
      <c r="F202" s="17"/>
      <c r="G202" s="17"/>
    </row>
    <row r="203" spans="2:7" ht="12.75">
      <c r="B203" s="17"/>
      <c r="C203" s="17"/>
      <c r="D203" s="17"/>
      <c r="E203" s="17"/>
      <c r="F203" s="17"/>
      <c r="G203" s="17"/>
    </row>
    <row r="204" spans="2:7" ht="12.75">
      <c r="B204" s="17"/>
      <c r="C204" s="17"/>
      <c r="D204" s="17"/>
      <c r="E204" s="17"/>
      <c r="F204" s="17"/>
      <c r="G204" s="17"/>
    </row>
    <row r="205" spans="2:7" ht="12.75">
      <c r="B205" s="17"/>
      <c r="C205" s="17"/>
      <c r="D205" s="17"/>
      <c r="E205" s="17"/>
      <c r="F205" s="17"/>
      <c r="G205" s="17"/>
    </row>
    <row r="206" spans="2:7" ht="12.75">
      <c r="B206" s="17"/>
      <c r="C206" s="17"/>
      <c r="D206" s="17"/>
      <c r="E206" s="17"/>
      <c r="F206" s="17"/>
      <c r="G206" s="17"/>
    </row>
    <row r="207" spans="2:7" ht="12.75">
      <c r="B207" s="17"/>
      <c r="C207" s="17"/>
      <c r="D207" s="17"/>
      <c r="E207" s="17"/>
      <c r="F207" s="17"/>
      <c r="G207" s="17"/>
    </row>
    <row r="208" spans="2:7" ht="12.75">
      <c r="B208" s="17"/>
      <c r="C208" s="17"/>
      <c r="D208" s="17"/>
      <c r="E208" s="17"/>
      <c r="F208" s="17"/>
      <c r="G208" s="17"/>
    </row>
    <row r="209" spans="2:7" ht="12.75">
      <c r="B209" s="17"/>
      <c r="C209" s="17"/>
      <c r="D209" s="17"/>
      <c r="E209" s="17"/>
      <c r="F209" s="17"/>
      <c r="G209" s="17"/>
    </row>
    <row r="210" spans="2:7" ht="12.75">
      <c r="B210" s="17"/>
      <c r="C210" s="17"/>
      <c r="D210" s="17"/>
      <c r="E210" s="17"/>
      <c r="F210" s="17"/>
      <c r="G210" s="17"/>
    </row>
    <row r="211" spans="2:7" ht="12.75">
      <c r="B211" s="17"/>
      <c r="C211" s="17"/>
      <c r="D211" s="17"/>
      <c r="E211" s="17"/>
      <c r="F211" s="17"/>
      <c r="G211" s="17"/>
    </row>
    <row r="212" spans="2:7" ht="12.75">
      <c r="B212" s="17"/>
      <c r="C212" s="17"/>
      <c r="D212" s="17"/>
      <c r="E212" s="17"/>
      <c r="F212" s="17"/>
      <c r="G212" s="17"/>
    </row>
    <row r="213" spans="2:7" ht="12.75">
      <c r="B213" s="17"/>
      <c r="C213" s="17"/>
      <c r="D213" s="17"/>
      <c r="E213" s="17"/>
      <c r="F213" s="17"/>
      <c r="G213" s="17"/>
    </row>
    <row r="214" spans="2:7" ht="12.75">
      <c r="B214" s="17"/>
      <c r="C214" s="17"/>
      <c r="D214" s="17"/>
      <c r="E214" s="17"/>
      <c r="F214" s="17"/>
      <c r="G214" s="17"/>
    </row>
    <row r="215" spans="2:7" ht="12.75">
      <c r="B215" s="17"/>
      <c r="C215" s="17"/>
      <c r="D215" s="17"/>
      <c r="E215" s="17"/>
      <c r="F215" s="17"/>
      <c r="G215" s="17"/>
    </row>
    <row r="216" spans="2:7" ht="12.75">
      <c r="B216" s="17"/>
      <c r="C216" s="17"/>
      <c r="D216" s="17"/>
      <c r="E216" s="17"/>
      <c r="F216" s="17"/>
      <c r="G216" s="17"/>
    </row>
    <row r="217" spans="2:7" ht="12.75">
      <c r="B217" s="17"/>
      <c r="C217" s="17"/>
      <c r="D217" s="17"/>
      <c r="E217" s="17"/>
      <c r="F217" s="17"/>
      <c r="G217" s="17"/>
    </row>
    <row r="218" spans="2:7" ht="12.75">
      <c r="B218" s="17"/>
      <c r="C218" s="17"/>
      <c r="D218" s="17"/>
      <c r="E218" s="17"/>
      <c r="F218" s="17"/>
      <c r="G218" s="17"/>
    </row>
    <row r="219" spans="2:7" ht="12.75">
      <c r="B219" s="17"/>
      <c r="C219" s="17"/>
      <c r="D219" s="17"/>
      <c r="E219" s="17"/>
      <c r="F219" s="17"/>
      <c r="G219" s="17"/>
    </row>
  </sheetData>
  <sheetProtection/>
  <mergeCells count="19">
    <mergeCell ref="D7:G7"/>
    <mergeCell ref="D8:E8"/>
    <mergeCell ref="F8:G8"/>
    <mergeCell ref="B7:B9"/>
    <mergeCell ref="C7:C9"/>
    <mergeCell ref="D65:E65"/>
    <mergeCell ref="F64:G64"/>
    <mergeCell ref="F65:G65"/>
    <mergeCell ref="C11:G11"/>
    <mergeCell ref="B2:G2"/>
    <mergeCell ref="B4:G4"/>
    <mergeCell ref="B5:G5"/>
    <mergeCell ref="H65:I65"/>
    <mergeCell ref="B65:C65"/>
    <mergeCell ref="C32:G32"/>
    <mergeCell ref="C47:G47"/>
    <mergeCell ref="B62:G62"/>
    <mergeCell ref="B64:C64"/>
    <mergeCell ref="D64:E64"/>
  </mergeCells>
  <printOptions/>
  <pageMargins left="0.75" right="0.2" top="0.39" bottom="0.22" header="0.33" footer="0.21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231"/>
  <sheetViews>
    <sheetView zoomScalePageLayoutView="0" workbookViewId="0" topLeftCell="A1">
      <selection activeCell="I12" sqref="I12"/>
    </sheetView>
  </sheetViews>
  <sheetFormatPr defaultColWidth="9.16015625" defaultRowHeight="12.75"/>
  <cols>
    <col min="1" max="1" width="3.16015625" style="0" customWidth="1"/>
    <col min="2" max="2" width="29.16015625" style="0" customWidth="1"/>
    <col min="3" max="3" width="24.66015625" style="0" customWidth="1"/>
    <col min="4" max="4" width="16.66015625" style="0" customWidth="1"/>
    <col min="5" max="5" width="25.5" style="0" customWidth="1"/>
    <col min="6" max="6" width="21.83203125" style="0" customWidth="1"/>
  </cols>
  <sheetData>
    <row r="1" spans="2:8" ht="12.75">
      <c r="B1" s="56"/>
      <c r="C1" s="56"/>
      <c r="D1" s="56"/>
      <c r="E1" s="56"/>
      <c r="F1" s="56"/>
      <c r="G1" s="56"/>
      <c r="H1" s="56"/>
    </row>
    <row r="2" spans="2:8" ht="24.75" customHeight="1">
      <c r="B2" s="1364" t="s">
        <v>599</v>
      </c>
      <c r="C2" s="1364"/>
      <c r="D2" s="1364"/>
      <c r="E2" s="1364"/>
      <c r="F2" s="37"/>
      <c r="G2" s="37"/>
      <c r="H2" s="37"/>
    </row>
    <row r="3" spans="2:8" ht="12.75">
      <c r="B3" s="37"/>
      <c r="C3" s="37"/>
      <c r="D3" s="37"/>
      <c r="E3" s="37"/>
      <c r="F3" s="37"/>
      <c r="G3" s="37"/>
      <c r="H3" s="37"/>
    </row>
    <row r="4" spans="2:8" ht="13.5" thickBot="1">
      <c r="B4" s="37"/>
      <c r="C4" s="37"/>
      <c r="D4" s="37"/>
      <c r="E4" s="37"/>
      <c r="F4" s="37"/>
      <c r="G4" s="37"/>
      <c r="H4" s="37"/>
    </row>
    <row r="5" spans="2:8" ht="17.25" customHeight="1" thickBot="1">
      <c r="B5" s="193" t="s">
        <v>513</v>
      </c>
      <c r="C5" s="1360" t="s">
        <v>510</v>
      </c>
      <c r="D5" s="1363" t="s">
        <v>598</v>
      </c>
      <c r="E5" s="1363"/>
      <c r="F5" s="37"/>
      <c r="G5" s="37"/>
      <c r="H5" s="37"/>
    </row>
    <row r="6" spans="2:8" ht="26.25" customHeight="1" thickBot="1">
      <c r="B6" s="904" t="str">
        <f>Сводка!L3</f>
        <v>УМУП "Ульяновскводоканал"</v>
      </c>
      <c r="C6" s="1361"/>
      <c r="D6" s="1363"/>
      <c r="E6" s="1363"/>
      <c r="F6" s="37"/>
      <c r="G6" s="37"/>
      <c r="H6" s="37"/>
    </row>
    <row r="7" spans="2:8" ht="41.25" customHeight="1" thickBot="1">
      <c r="B7" s="905" t="str">
        <f>Сводка!L4</f>
        <v>432011, г. Ульяновск, ул. Островского, 6</v>
      </c>
      <c r="C7" s="1362"/>
      <c r="D7" s="194" t="s">
        <v>447</v>
      </c>
      <c r="E7" s="195" t="s">
        <v>852</v>
      </c>
      <c r="F7" s="37"/>
      <c r="G7" s="37"/>
      <c r="H7" s="37"/>
    </row>
    <row r="8" spans="2:8" ht="12.75">
      <c r="B8" s="196" t="s">
        <v>606</v>
      </c>
      <c r="C8" s="906">
        <v>0</v>
      </c>
      <c r="D8" s="906">
        <v>0</v>
      </c>
      <c r="E8" s="907" t="s">
        <v>697</v>
      </c>
      <c r="F8" s="37"/>
      <c r="G8" s="37"/>
      <c r="H8" s="37"/>
    </row>
    <row r="9" spans="2:8" ht="12.75">
      <c r="B9" s="196" t="s">
        <v>473</v>
      </c>
      <c r="C9" s="908">
        <f>'Таблица 6'!L11</f>
        <v>30473.747</v>
      </c>
      <c r="D9" s="908">
        <f>'Таблица 6'!L20</f>
        <v>437.1118956106619</v>
      </c>
      <c r="E9" s="909">
        <f>'Таблица 6'!L24</f>
        <v>1.4343884118046328</v>
      </c>
      <c r="F9" s="37"/>
      <c r="G9" s="37"/>
      <c r="H9" s="37"/>
    </row>
    <row r="10" spans="2:8" ht="12.75">
      <c r="B10" s="197" t="s">
        <v>777</v>
      </c>
      <c r="C10" s="444">
        <f>'Таблица 6'!M11</f>
        <v>135611.581</v>
      </c>
      <c r="D10" s="444">
        <f>'Таблица 6'!M20</f>
        <v>999.2216839353252</v>
      </c>
      <c r="E10" s="910">
        <f>'Таблица 6'!M24</f>
        <v>0.736826218356178</v>
      </c>
      <c r="F10" s="37"/>
      <c r="G10" s="37"/>
      <c r="H10" s="37"/>
    </row>
    <row r="11" spans="2:8" ht="13.5" thickBot="1">
      <c r="B11" s="198" t="s">
        <v>539</v>
      </c>
      <c r="C11" s="560">
        <f>'Таблица 6'!N11</f>
        <v>55341.343</v>
      </c>
      <c r="D11" s="560">
        <f>'Таблица 6'!N20</f>
        <v>211.65985418674182</v>
      </c>
      <c r="E11" s="911">
        <f>'Таблица 6'!N24</f>
        <v>0.38246244618014025</v>
      </c>
      <c r="F11" s="37"/>
      <c r="G11" s="37"/>
      <c r="H11" s="37"/>
    </row>
    <row r="12" spans="2:8" ht="12.75">
      <c r="B12" s="199" t="s">
        <v>498</v>
      </c>
      <c r="C12" s="912">
        <f>'Таблица 6'!J11</f>
        <v>141280.579</v>
      </c>
      <c r="D12" s="912">
        <f>'Таблица 6'!J20</f>
        <v>1647.9934337327288</v>
      </c>
      <c r="E12" s="913">
        <f>'Таблица 6'!J24</f>
        <v>1.1664684880239122</v>
      </c>
      <c r="F12" s="56"/>
      <c r="G12" s="56"/>
      <c r="H12" s="56"/>
    </row>
    <row r="13" spans="2:8" ht="13.5" thickBot="1">
      <c r="B13" s="58" t="s">
        <v>246</v>
      </c>
      <c r="C13" s="914">
        <f>'Таблица 6'!J12</f>
        <v>4116.232</v>
      </c>
      <c r="D13" s="914">
        <f>'Таблица 6'!J21</f>
        <v>48</v>
      </c>
      <c r="E13" s="915">
        <f>'Таблица 6'!J25</f>
        <v>1.1661150294735574</v>
      </c>
      <c r="F13" s="37"/>
      <c r="G13" s="37"/>
      <c r="H13" s="37"/>
    </row>
    <row r="14" spans="2:8" ht="12.75">
      <c r="B14" s="37"/>
      <c r="C14" s="37"/>
      <c r="D14" s="37"/>
      <c r="E14" s="37"/>
      <c r="F14" s="37"/>
      <c r="G14" s="37"/>
      <c r="H14" s="37"/>
    </row>
    <row r="15" spans="2:8" ht="51" customHeight="1">
      <c r="B15" s="37"/>
      <c r="C15" s="37"/>
      <c r="D15" s="37"/>
      <c r="E15" s="37"/>
      <c r="F15" s="37"/>
      <c r="G15" s="37"/>
      <c r="H15" s="37"/>
    </row>
    <row r="16" spans="2:8" ht="12.75">
      <c r="B16" s="200"/>
      <c r="C16" s="200" t="s">
        <v>917</v>
      </c>
      <c r="D16" s="1365" t="s">
        <v>257</v>
      </c>
      <c r="E16" s="1365"/>
      <c r="F16" s="56"/>
      <c r="G16" s="56"/>
      <c r="H16" s="56"/>
    </row>
    <row r="17" spans="2:8" ht="12.75">
      <c r="B17" s="201" t="s">
        <v>56</v>
      </c>
      <c r="C17" s="201" t="s">
        <v>450</v>
      </c>
      <c r="D17" s="1359" t="s">
        <v>989</v>
      </c>
      <c r="E17" s="1359"/>
      <c r="F17" s="37"/>
      <c r="G17" s="37"/>
      <c r="H17" s="37"/>
    </row>
    <row r="18" spans="2:8" ht="12.75">
      <c r="B18" s="37"/>
      <c r="C18" s="37"/>
      <c r="D18" s="37"/>
      <c r="E18" s="37"/>
      <c r="F18" s="37"/>
      <c r="G18" s="37"/>
      <c r="H18" s="37"/>
    </row>
    <row r="19" spans="2:8" ht="12.75">
      <c r="B19" s="37"/>
      <c r="C19" s="37"/>
      <c r="D19" s="37"/>
      <c r="E19" s="37"/>
      <c r="F19" s="37"/>
      <c r="G19" s="37"/>
      <c r="H19" s="37"/>
    </row>
    <row r="20" spans="2:8" ht="12.75">
      <c r="B20" s="37"/>
      <c r="C20" s="37"/>
      <c r="D20" s="37"/>
      <c r="E20" s="37"/>
      <c r="F20" s="37"/>
      <c r="G20" s="37"/>
      <c r="H20" s="37"/>
    </row>
    <row r="21" spans="2:8" ht="12.75">
      <c r="B21" s="37"/>
      <c r="C21" s="37"/>
      <c r="D21" s="37"/>
      <c r="E21" s="37"/>
      <c r="F21" s="37"/>
      <c r="G21" s="37"/>
      <c r="H21" s="37"/>
    </row>
    <row r="22" spans="2:8" ht="12.75">
      <c r="B22" s="37"/>
      <c r="C22" s="37"/>
      <c r="D22" s="37"/>
      <c r="E22" s="37"/>
      <c r="F22" s="37"/>
      <c r="G22" s="37"/>
      <c r="H22" s="37"/>
    </row>
    <row r="23" spans="2:8" ht="12.75">
      <c r="B23" s="37"/>
      <c r="C23" s="37"/>
      <c r="D23" s="37"/>
      <c r="E23" s="37"/>
      <c r="F23" s="37"/>
      <c r="G23" s="37"/>
      <c r="H23" s="37"/>
    </row>
    <row r="24" spans="2:8" ht="12.75">
      <c r="B24" s="37"/>
      <c r="C24" s="37"/>
      <c r="D24" s="37"/>
      <c r="E24" s="37"/>
      <c r="F24" s="37"/>
      <c r="G24" s="37"/>
      <c r="H24" s="37"/>
    </row>
    <row r="25" spans="2:8" ht="12.75">
      <c r="B25" s="37"/>
      <c r="C25" s="37"/>
      <c r="D25" s="37"/>
      <c r="E25" s="37"/>
      <c r="F25" s="37"/>
      <c r="G25" s="37"/>
      <c r="H25" s="37"/>
    </row>
    <row r="26" spans="2:8" ht="12.75">
      <c r="B26" s="37"/>
      <c r="C26" s="37"/>
      <c r="D26" s="37"/>
      <c r="E26" s="37"/>
      <c r="F26" s="37"/>
      <c r="G26" s="37"/>
      <c r="H26" s="37"/>
    </row>
    <row r="27" spans="2:8" ht="12.75">
      <c r="B27" s="37"/>
      <c r="C27" s="37"/>
      <c r="D27" s="37"/>
      <c r="E27" s="37"/>
      <c r="F27" s="37"/>
      <c r="G27" s="37"/>
      <c r="H27" s="37"/>
    </row>
    <row r="28" spans="2:8" ht="12.75">
      <c r="B28" s="37"/>
      <c r="C28" s="37"/>
      <c r="D28" s="37"/>
      <c r="E28" s="37"/>
      <c r="F28" s="37"/>
      <c r="G28" s="37"/>
      <c r="H28" s="37"/>
    </row>
    <row r="29" spans="2:8" ht="12.75">
      <c r="B29" s="37"/>
      <c r="C29" s="37"/>
      <c r="D29" s="37"/>
      <c r="E29" s="37"/>
      <c r="F29" s="37"/>
      <c r="G29" s="37"/>
      <c r="H29" s="37"/>
    </row>
    <row r="30" spans="2:8" ht="12.75">
      <c r="B30" s="37"/>
      <c r="C30" s="37"/>
      <c r="D30" s="37"/>
      <c r="E30" s="37"/>
      <c r="F30" s="37"/>
      <c r="G30" s="37"/>
      <c r="H30" s="37"/>
    </row>
    <row r="31" spans="2:8" ht="12.75">
      <c r="B31" s="37"/>
      <c r="C31" s="37"/>
      <c r="D31" s="37"/>
      <c r="E31" s="37"/>
      <c r="F31" s="37"/>
      <c r="G31" s="37"/>
      <c r="H31" s="37"/>
    </row>
    <row r="32" spans="2:8" ht="12.75">
      <c r="B32" s="37"/>
      <c r="C32" s="37"/>
      <c r="D32" s="37"/>
      <c r="E32" s="37"/>
      <c r="F32" s="37"/>
      <c r="G32" s="37"/>
      <c r="H32" s="37"/>
    </row>
    <row r="33" spans="2:8" ht="12.75">
      <c r="B33" s="37"/>
      <c r="C33" s="37"/>
      <c r="D33" s="37"/>
      <c r="E33" s="37"/>
      <c r="F33" s="37"/>
      <c r="G33" s="37"/>
      <c r="H33" s="37"/>
    </row>
    <row r="34" spans="2:8" ht="12.75">
      <c r="B34" s="37"/>
      <c r="C34" s="37"/>
      <c r="D34" s="37"/>
      <c r="E34" s="37"/>
      <c r="F34" s="37"/>
      <c r="G34" s="37"/>
      <c r="H34" s="37"/>
    </row>
    <row r="35" spans="2:8" ht="12.75">
      <c r="B35" s="37"/>
      <c r="C35" s="37"/>
      <c r="D35" s="37"/>
      <c r="E35" s="37"/>
      <c r="F35" s="37"/>
      <c r="G35" s="37"/>
      <c r="H35" s="37"/>
    </row>
    <row r="36" spans="2:8" ht="12.75">
      <c r="B36" s="37"/>
      <c r="C36" s="37"/>
      <c r="D36" s="37"/>
      <c r="E36" s="37"/>
      <c r="F36" s="37"/>
      <c r="G36" s="37"/>
      <c r="H36" s="37"/>
    </row>
    <row r="37" spans="2:8" ht="12.75">
      <c r="B37" s="37"/>
      <c r="C37" s="37"/>
      <c r="D37" s="37"/>
      <c r="E37" s="37"/>
      <c r="F37" s="37"/>
      <c r="G37" s="37"/>
      <c r="H37" s="37"/>
    </row>
    <row r="38" spans="2:8" ht="12.75">
      <c r="B38" s="37"/>
      <c r="C38" s="37"/>
      <c r="D38" s="37"/>
      <c r="E38" s="37"/>
      <c r="F38" s="37"/>
      <c r="G38" s="37"/>
      <c r="H38" s="37"/>
    </row>
    <row r="39" spans="2:8" ht="12.75">
      <c r="B39" s="37"/>
      <c r="C39" s="37"/>
      <c r="D39" s="37"/>
      <c r="E39" s="37"/>
      <c r="F39" s="37"/>
      <c r="G39" s="37"/>
      <c r="H39" s="37"/>
    </row>
    <row r="40" spans="2:8" ht="12.75">
      <c r="B40" s="37"/>
      <c r="C40" s="37"/>
      <c r="D40" s="37"/>
      <c r="E40" s="37"/>
      <c r="F40" s="37"/>
      <c r="G40" s="37"/>
      <c r="H40" s="37"/>
    </row>
    <row r="41" spans="2:8" ht="12.75">
      <c r="B41" s="37"/>
      <c r="C41" s="37"/>
      <c r="D41" s="37"/>
      <c r="E41" s="37"/>
      <c r="F41" s="37"/>
      <c r="G41" s="37"/>
      <c r="H41" s="37"/>
    </row>
    <row r="42" spans="2:8" ht="12.75">
      <c r="B42" s="37"/>
      <c r="C42" s="37"/>
      <c r="D42" s="37"/>
      <c r="E42" s="37"/>
      <c r="F42" s="37"/>
      <c r="G42" s="37"/>
      <c r="H42" s="37"/>
    </row>
    <row r="43" spans="2:8" ht="12.75">
      <c r="B43" s="37"/>
      <c r="C43" s="37"/>
      <c r="D43" s="37"/>
      <c r="E43" s="37"/>
      <c r="F43" s="37"/>
      <c r="G43" s="37"/>
      <c r="H43" s="37"/>
    </row>
    <row r="44" spans="2:8" ht="12.75">
      <c r="B44" s="37"/>
      <c r="C44" s="37"/>
      <c r="D44" s="37"/>
      <c r="E44" s="37"/>
      <c r="F44" s="37"/>
      <c r="G44" s="37"/>
      <c r="H44" s="37"/>
    </row>
    <row r="45" spans="2:8" ht="12.75">
      <c r="B45" s="37"/>
      <c r="C45" s="37"/>
      <c r="D45" s="37"/>
      <c r="E45" s="37"/>
      <c r="F45" s="37"/>
      <c r="G45" s="37"/>
      <c r="H45" s="37"/>
    </row>
    <row r="46" spans="2:8" ht="12.75">
      <c r="B46" s="37"/>
      <c r="C46" s="37"/>
      <c r="D46" s="37"/>
      <c r="E46" s="37"/>
      <c r="F46" s="37"/>
      <c r="G46" s="37"/>
      <c r="H46" s="37"/>
    </row>
    <row r="47" spans="2:8" ht="12.75">
      <c r="B47" s="37"/>
      <c r="C47" s="37"/>
      <c r="D47" s="37"/>
      <c r="E47" s="37"/>
      <c r="F47" s="37"/>
      <c r="G47" s="37"/>
      <c r="H47" s="37"/>
    </row>
    <row r="48" spans="2:8" ht="12.75">
      <c r="B48" s="37"/>
      <c r="C48" s="37"/>
      <c r="D48" s="37"/>
      <c r="E48" s="37"/>
      <c r="F48" s="37"/>
      <c r="G48" s="37"/>
      <c r="H48" s="37"/>
    </row>
    <row r="49" spans="2:8" ht="12.75">
      <c r="B49" s="37"/>
      <c r="C49" s="37"/>
      <c r="D49" s="37"/>
      <c r="E49" s="37"/>
      <c r="F49" s="37"/>
      <c r="G49" s="37"/>
      <c r="H49" s="37"/>
    </row>
    <row r="50" spans="2:8" ht="12.75">
      <c r="B50" s="37"/>
      <c r="C50" s="37"/>
      <c r="D50" s="37"/>
      <c r="E50" s="37"/>
      <c r="F50" s="37"/>
      <c r="G50" s="37"/>
      <c r="H50" s="37"/>
    </row>
    <row r="51" spans="2:8" ht="12.75">
      <c r="B51" s="37"/>
      <c r="C51" s="37"/>
      <c r="D51" s="37"/>
      <c r="E51" s="37"/>
      <c r="F51" s="37"/>
      <c r="G51" s="37"/>
      <c r="H51" s="37"/>
    </row>
    <row r="52" spans="2:8" ht="12.75">
      <c r="B52" s="37"/>
      <c r="C52" s="37"/>
      <c r="D52" s="37"/>
      <c r="E52" s="37"/>
      <c r="F52" s="37"/>
      <c r="G52" s="37"/>
      <c r="H52" s="37"/>
    </row>
    <row r="53" spans="2:8" ht="12.75">
      <c r="B53" s="37"/>
      <c r="C53" s="37"/>
      <c r="D53" s="37"/>
      <c r="E53" s="37"/>
      <c r="F53" s="37"/>
      <c r="G53" s="37"/>
      <c r="H53" s="37"/>
    </row>
    <row r="54" spans="2:8" ht="12.75">
      <c r="B54" s="37"/>
      <c r="C54" s="37"/>
      <c r="D54" s="37"/>
      <c r="E54" s="37"/>
      <c r="F54" s="37"/>
      <c r="G54" s="37"/>
      <c r="H54" s="37"/>
    </row>
    <row r="55" spans="2:8" ht="12.75">
      <c r="B55" s="37"/>
      <c r="C55" s="37"/>
      <c r="D55" s="37"/>
      <c r="E55" s="37"/>
      <c r="F55" s="37"/>
      <c r="G55" s="37"/>
      <c r="H55" s="37"/>
    </row>
    <row r="56" spans="2:8" ht="12.75">
      <c r="B56" s="37"/>
      <c r="C56" s="37"/>
      <c r="D56" s="37"/>
      <c r="E56" s="37"/>
      <c r="F56" s="37"/>
      <c r="G56" s="37"/>
      <c r="H56" s="37"/>
    </row>
    <row r="57" spans="2:8" ht="12.75">
      <c r="B57" s="37"/>
      <c r="C57" s="37"/>
      <c r="D57" s="37"/>
      <c r="E57" s="37"/>
      <c r="F57" s="37"/>
      <c r="G57" s="37"/>
      <c r="H57" s="37"/>
    </row>
    <row r="58" spans="2:8" ht="12.75">
      <c r="B58" s="37"/>
      <c r="C58" s="37"/>
      <c r="D58" s="37"/>
      <c r="E58" s="37"/>
      <c r="F58" s="37"/>
      <c r="G58" s="37"/>
      <c r="H58" s="37"/>
    </row>
    <row r="59" spans="2:8" ht="12.75">
      <c r="B59" s="37"/>
      <c r="C59" s="37"/>
      <c r="D59" s="37"/>
      <c r="E59" s="37"/>
      <c r="F59" s="37"/>
      <c r="G59" s="37"/>
      <c r="H59" s="37"/>
    </row>
    <row r="60" spans="2:8" ht="12.75">
      <c r="B60" s="37"/>
      <c r="C60" s="37"/>
      <c r="D60" s="37"/>
      <c r="E60" s="37"/>
      <c r="F60" s="37"/>
      <c r="G60" s="37"/>
      <c r="H60" s="37"/>
    </row>
    <row r="61" spans="2:8" ht="12.75">
      <c r="B61" s="37"/>
      <c r="C61" s="37"/>
      <c r="D61" s="37"/>
      <c r="E61" s="37"/>
      <c r="F61" s="37"/>
      <c r="G61" s="37"/>
      <c r="H61" s="37"/>
    </row>
    <row r="62" spans="2:8" ht="12.75">
      <c r="B62" s="37"/>
      <c r="C62" s="37"/>
      <c r="D62" s="37"/>
      <c r="E62" s="37"/>
      <c r="F62" s="37"/>
      <c r="G62" s="37"/>
      <c r="H62" s="37"/>
    </row>
    <row r="63" spans="2:8" ht="12.75">
      <c r="B63" s="37"/>
      <c r="C63" s="37"/>
      <c r="D63" s="37"/>
      <c r="E63" s="37"/>
      <c r="F63" s="37"/>
      <c r="G63" s="37"/>
      <c r="H63" s="37"/>
    </row>
    <row r="64" spans="2:8" ht="12.75">
      <c r="B64" s="37"/>
      <c r="C64" s="37"/>
      <c r="D64" s="37"/>
      <c r="E64" s="37"/>
      <c r="F64" s="37"/>
      <c r="G64" s="37"/>
      <c r="H64" s="37"/>
    </row>
    <row r="65" spans="2:8" ht="12.75">
      <c r="B65" s="37"/>
      <c r="C65" s="37"/>
      <c r="D65" s="37"/>
      <c r="E65" s="37"/>
      <c r="F65" s="37"/>
      <c r="G65" s="37"/>
      <c r="H65" s="37"/>
    </row>
    <row r="66" spans="2:8" ht="12.75">
      <c r="B66" s="37"/>
      <c r="C66" s="37"/>
      <c r="D66" s="37"/>
      <c r="E66" s="37"/>
      <c r="F66" s="37"/>
      <c r="G66" s="37"/>
      <c r="H66" s="37"/>
    </row>
    <row r="67" spans="2:8" ht="12.75">
      <c r="B67" s="37"/>
      <c r="C67" s="37"/>
      <c r="D67" s="37"/>
      <c r="E67" s="37"/>
      <c r="F67" s="37"/>
      <c r="G67" s="37"/>
      <c r="H67" s="37"/>
    </row>
    <row r="68" spans="2:8" ht="12.75">
      <c r="B68" s="37"/>
      <c r="C68" s="37"/>
      <c r="D68" s="37"/>
      <c r="E68" s="37"/>
      <c r="F68" s="37"/>
      <c r="G68" s="37"/>
      <c r="H68" s="37"/>
    </row>
    <row r="69" spans="2:8" ht="12.75">
      <c r="B69" s="37"/>
      <c r="C69" s="37"/>
      <c r="D69" s="37"/>
      <c r="E69" s="37"/>
      <c r="F69" s="37"/>
      <c r="G69" s="37"/>
      <c r="H69" s="37"/>
    </row>
    <row r="70" spans="2:8" ht="12.75">
      <c r="B70" s="37"/>
      <c r="C70" s="37"/>
      <c r="D70" s="37"/>
      <c r="E70" s="37"/>
      <c r="F70" s="37"/>
      <c r="G70" s="37"/>
      <c r="H70" s="37"/>
    </row>
    <row r="71" spans="2:8" ht="12.75">
      <c r="B71" s="37"/>
      <c r="C71" s="37"/>
      <c r="D71" s="37"/>
      <c r="E71" s="37"/>
      <c r="F71" s="37"/>
      <c r="G71" s="37"/>
      <c r="H71" s="37"/>
    </row>
    <row r="72" spans="2:8" ht="12.75">
      <c r="B72" s="37"/>
      <c r="C72" s="37"/>
      <c r="D72" s="37"/>
      <c r="E72" s="37"/>
      <c r="F72" s="37"/>
      <c r="G72" s="37"/>
      <c r="H72" s="37"/>
    </row>
    <row r="73" spans="2:8" ht="12.75">
      <c r="B73" s="37"/>
      <c r="C73" s="37"/>
      <c r="D73" s="37"/>
      <c r="E73" s="37"/>
      <c r="F73" s="37"/>
      <c r="G73" s="37"/>
      <c r="H73" s="37"/>
    </row>
    <row r="74" spans="2:8" ht="12.75">
      <c r="B74" s="37"/>
      <c r="C74" s="37"/>
      <c r="D74" s="37"/>
      <c r="E74" s="37"/>
      <c r="F74" s="37"/>
      <c r="G74" s="37"/>
      <c r="H74" s="37"/>
    </row>
    <row r="75" spans="2:8" ht="12.75">
      <c r="B75" s="37"/>
      <c r="C75" s="37"/>
      <c r="D75" s="37"/>
      <c r="E75" s="37"/>
      <c r="F75" s="37"/>
      <c r="G75" s="37"/>
      <c r="H75" s="37"/>
    </row>
    <row r="76" spans="2:8" ht="12.75">
      <c r="B76" s="37"/>
      <c r="C76" s="37"/>
      <c r="D76" s="37"/>
      <c r="E76" s="37"/>
      <c r="F76" s="37"/>
      <c r="G76" s="37"/>
      <c r="H76" s="37"/>
    </row>
    <row r="77" spans="2:8" ht="12.75">
      <c r="B77" s="37"/>
      <c r="C77" s="37"/>
      <c r="D77" s="37"/>
      <c r="E77" s="37"/>
      <c r="F77" s="37"/>
      <c r="G77" s="37"/>
      <c r="H77" s="37"/>
    </row>
    <row r="78" spans="2:8" ht="12.75">
      <c r="B78" s="37"/>
      <c r="C78" s="37"/>
      <c r="D78" s="37"/>
      <c r="E78" s="37"/>
      <c r="F78" s="37"/>
      <c r="G78" s="37"/>
      <c r="H78" s="37"/>
    </row>
    <row r="79" spans="2:8" ht="12.75">
      <c r="B79" s="37"/>
      <c r="C79" s="37"/>
      <c r="D79" s="37"/>
      <c r="E79" s="37"/>
      <c r="F79" s="37"/>
      <c r="G79" s="37"/>
      <c r="H79" s="37"/>
    </row>
    <row r="80" spans="2:8" ht="12.75">
      <c r="B80" s="37"/>
      <c r="C80" s="37"/>
      <c r="D80" s="37"/>
      <c r="E80" s="37"/>
      <c r="F80" s="37"/>
      <c r="G80" s="37"/>
      <c r="H80" s="37"/>
    </row>
    <row r="81" spans="2:8" ht="12.75">
      <c r="B81" s="37"/>
      <c r="C81" s="37"/>
      <c r="D81" s="37"/>
      <c r="E81" s="37"/>
      <c r="F81" s="37"/>
      <c r="G81" s="37"/>
      <c r="H81" s="37"/>
    </row>
    <row r="82" spans="2:8" ht="12.75">
      <c r="B82" s="37"/>
      <c r="C82" s="37"/>
      <c r="D82" s="37"/>
      <c r="E82" s="37"/>
      <c r="F82" s="37"/>
      <c r="G82" s="37"/>
      <c r="H82" s="37"/>
    </row>
    <row r="83" spans="2:8" ht="12.75">
      <c r="B83" s="37"/>
      <c r="C83" s="37"/>
      <c r="D83" s="37"/>
      <c r="E83" s="37"/>
      <c r="F83" s="37"/>
      <c r="G83" s="37"/>
      <c r="H83" s="37"/>
    </row>
    <row r="84" spans="2:8" ht="12.75">
      <c r="B84" s="37"/>
      <c r="C84" s="37"/>
      <c r="D84" s="37"/>
      <c r="E84" s="37"/>
      <c r="F84" s="37"/>
      <c r="G84" s="37"/>
      <c r="H84" s="37"/>
    </row>
    <row r="85" spans="2:8" ht="12.75">
      <c r="B85" s="37"/>
      <c r="C85" s="37"/>
      <c r="D85" s="37"/>
      <c r="E85" s="37"/>
      <c r="F85" s="37"/>
      <c r="G85" s="37"/>
      <c r="H85" s="37"/>
    </row>
    <row r="86" spans="2:8" ht="12.75">
      <c r="B86" s="37"/>
      <c r="C86" s="37"/>
      <c r="D86" s="37"/>
      <c r="E86" s="37"/>
      <c r="F86" s="37"/>
      <c r="G86" s="37"/>
      <c r="H86" s="37"/>
    </row>
    <row r="87" spans="2:8" ht="12.75">
      <c r="B87" s="37"/>
      <c r="C87" s="37"/>
      <c r="D87" s="37"/>
      <c r="E87" s="37"/>
      <c r="F87" s="37"/>
      <c r="G87" s="37"/>
      <c r="H87" s="37"/>
    </row>
    <row r="88" spans="2:8" ht="12.75">
      <c r="B88" s="37"/>
      <c r="C88" s="37"/>
      <c r="D88" s="37"/>
      <c r="E88" s="37"/>
      <c r="F88" s="37"/>
      <c r="G88" s="37"/>
      <c r="H88" s="37"/>
    </row>
    <row r="89" spans="2:8" ht="12.75">
      <c r="B89" s="37"/>
      <c r="C89" s="37"/>
      <c r="D89" s="37"/>
      <c r="E89" s="37"/>
      <c r="F89" s="37"/>
      <c r="G89" s="37"/>
      <c r="H89" s="37"/>
    </row>
    <row r="90" spans="2:8" ht="12.75">
      <c r="B90" s="37"/>
      <c r="C90" s="37"/>
      <c r="D90" s="37"/>
      <c r="E90" s="37"/>
      <c r="F90" s="37"/>
      <c r="G90" s="37"/>
      <c r="H90" s="37"/>
    </row>
    <row r="91" spans="2:8" ht="12.75">
      <c r="B91" s="37"/>
      <c r="C91" s="37"/>
      <c r="D91" s="37"/>
      <c r="E91" s="37"/>
      <c r="F91" s="37"/>
      <c r="G91" s="37"/>
      <c r="H91" s="37"/>
    </row>
    <row r="92" spans="2:8" ht="12.75">
      <c r="B92" s="37"/>
      <c r="C92" s="37"/>
      <c r="D92" s="37"/>
      <c r="E92" s="37"/>
      <c r="F92" s="37"/>
      <c r="G92" s="37"/>
      <c r="H92" s="37"/>
    </row>
    <row r="93" spans="2:8" ht="12.75">
      <c r="B93" s="37"/>
      <c r="C93" s="37"/>
      <c r="D93" s="37"/>
      <c r="E93" s="37"/>
      <c r="F93" s="37"/>
      <c r="G93" s="37"/>
      <c r="H93" s="37"/>
    </row>
    <row r="94" spans="2:8" ht="12.75">
      <c r="B94" s="37"/>
      <c r="C94" s="37"/>
      <c r="D94" s="37"/>
      <c r="E94" s="37"/>
      <c r="F94" s="37"/>
      <c r="G94" s="37"/>
      <c r="H94" s="37"/>
    </row>
    <row r="95" spans="2:8" ht="12.75">
      <c r="B95" s="37"/>
      <c r="C95" s="37"/>
      <c r="D95" s="37"/>
      <c r="E95" s="37"/>
      <c r="F95" s="37"/>
      <c r="G95" s="37"/>
      <c r="H95" s="37"/>
    </row>
    <row r="96" spans="2:8" ht="12.75">
      <c r="B96" s="37"/>
      <c r="C96" s="37"/>
      <c r="D96" s="37"/>
      <c r="E96" s="37"/>
      <c r="F96" s="37"/>
      <c r="G96" s="37"/>
      <c r="H96" s="37"/>
    </row>
    <row r="97" spans="2:8" ht="12.75">
      <c r="B97" s="37"/>
      <c r="C97" s="37"/>
      <c r="D97" s="37"/>
      <c r="E97" s="37"/>
      <c r="F97" s="37"/>
      <c r="G97" s="37"/>
      <c r="H97" s="37"/>
    </row>
    <row r="98" spans="2:8" ht="12.75">
      <c r="B98" s="37"/>
      <c r="C98" s="37"/>
      <c r="D98" s="37"/>
      <c r="E98" s="37"/>
      <c r="F98" s="37"/>
      <c r="G98" s="37"/>
      <c r="H98" s="37"/>
    </row>
    <row r="99" spans="2:8" ht="12.75">
      <c r="B99" s="37"/>
      <c r="C99" s="37"/>
      <c r="D99" s="37"/>
      <c r="E99" s="37"/>
      <c r="F99" s="37"/>
      <c r="G99" s="37"/>
      <c r="H99" s="37"/>
    </row>
    <row r="100" spans="2:8" ht="12.75">
      <c r="B100" s="37"/>
      <c r="C100" s="37"/>
      <c r="D100" s="37"/>
      <c r="E100" s="37"/>
      <c r="F100" s="37"/>
      <c r="G100" s="37"/>
      <c r="H100" s="37"/>
    </row>
    <row r="101" spans="2:8" ht="12.75">
      <c r="B101" s="37"/>
      <c r="C101" s="37"/>
      <c r="D101" s="37"/>
      <c r="E101" s="37"/>
      <c r="F101" s="37"/>
      <c r="G101" s="37"/>
      <c r="H101" s="37"/>
    </row>
    <row r="102" spans="2:8" ht="12.75">
      <c r="B102" s="37"/>
      <c r="C102" s="37"/>
      <c r="D102" s="37"/>
      <c r="E102" s="37"/>
      <c r="F102" s="37"/>
      <c r="G102" s="37"/>
      <c r="H102" s="37"/>
    </row>
    <row r="103" spans="2:8" ht="12.75">
      <c r="B103" s="37"/>
      <c r="C103" s="37"/>
      <c r="D103" s="37"/>
      <c r="E103" s="37"/>
      <c r="F103" s="37"/>
      <c r="G103" s="37"/>
      <c r="H103" s="37"/>
    </row>
    <row r="104" spans="2:8" ht="12.75">
      <c r="B104" s="37"/>
      <c r="C104" s="37"/>
      <c r="D104" s="37"/>
      <c r="E104" s="37"/>
      <c r="F104" s="37"/>
      <c r="G104" s="37"/>
      <c r="H104" s="37"/>
    </row>
    <row r="105" spans="2:8" ht="12.75">
      <c r="B105" s="37"/>
      <c r="C105" s="37"/>
      <c r="D105" s="37"/>
      <c r="E105" s="37"/>
      <c r="F105" s="37"/>
      <c r="G105" s="37"/>
      <c r="H105" s="37"/>
    </row>
    <row r="106" spans="2:8" ht="12.75">
      <c r="B106" s="37"/>
      <c r="C106" s="37"/>
      <c r="D106" s="37"/>
      <c r="E106" s="37"/>
      <c r="F106" s="37"/>
      <c r="G106" s="37"/>
      <c r="H106" s="37"/>
    </row>
    <row r="107" spans="2:8" ht="12.75">
      <c r="B107" s="37"/>
      <c r="C107" s="37"/>
      <c r="D107" s="37"/>
      <c r="E107" s="37"/>
      <c r="F107" s="37"/>
      <c r="G107" s="37"/>
      <c r="H107" s="37"/>
    </row>
    <row r="108" spans="2:8" ht="12.75">
      <c r="B108" s="37"/>
      <c r="C108" s="37"/>
      <c r="D108" s="37"/>
      <c r="E108" s="37"/>
      <c r="F108" s="37"/>
      <c r="G108" s="37"/>
      <c r="H108" s="37"/>
    </row>
    <row r="109" spans="2:8" ht="12.75">
      <c r="B109" s="37"/>
      <c r="C109" s="37"/>
      <c r="D109" s="37"/>
      <c r="E109" s="37"/>
      <c r="F109" s="37"/>
      <c r="G109" s="37"/>
      <c r="H109" s="37"/>
    </row>
    <row r="110" spans="2:8" ht="12.75">
      <c r="B110" s="37"/>
      <c r="C110" s="37"/>
      <c r="D110" s="37"/>
      <c r="E110" s="37"/>
      <c r="F110" s="37"/>
      <c r="G110" s="37"/>
      <c r="H110" s="37"/>
    </row>
    <row r="111" spans="2:8" ht="12.75">
      <c r="B111" s="37"/>
      <c r="C111" s="37"/>
      <c r="D111" s="37"/>
      <c r="E111" s="37"/>
      <c r="F111" s="37"/>
      <c r="G111" s="37"/>
      <c r="H111" s="37"/>
    </row>
    <row r="112" spans="2:8" ht="12.75">
      <c r="B112" s="37"/>
      <c r="C112" s="37"/>
      <c r="D112" s="37"/>
      <c r="E112" s="37"/>
      <c r="F112" s="37"/>
      <c r="G112" s="37"/>
      <c r="H112" s="37"/>
    </row>
    <row r="113" spans="2:8" ht="12.75">
      <c r="B113" s="37"/>
      <c r="C113" s="37"/>
      <c r="D113" s="37"/>
      <c r="E113" s="37"/>
      <c r="F113" s="37"/>
      <c r="G113" s="37"/>
      <c r="H113" s="37"/>
    </row>
    <row r="114" spans="2:8" ht="12.75">
      <c r="B114" s="37"/>
      <c r="C114" s="37"/>
      <c r="D114" s="37"/>
      <c r="E114" s="37"/>
      <c r="F114" s="37"/>
      <c r="G114" s="37"/>
      <c r="H114" s="37"/>
    </row>
    <row r="115" spans="2:8" ht="12.75">
      <c r="B115" s="37"/>
      <c r="C115" s="37"/>
      <c r="D115" s="37"/>
      <c r="E115" s="37"/>
      <c r="F115" s="37"/>
      <c r="G115" s="37"/>
      <c r="H115" s="37"/>
    </row>
    <row r="116" spans="2:8" ht="12.75">
      <c r="B116" s="37"/>
      <c r="C116" s="37"/>
      <c r="D116" s="37"/>
      <c r="E116" s="37"/>
      <c r="F116" s="37"/>
      <c r="G116" s="37"/>
      <c r="H116" s="37"/>
    </row>
    <row r="117" spans="2:8" ht="12.75">
      <c r="B117" s="37"/>
      <c r="C117" s="37"/>
      <c r="D117" s="37"/>
      <c r="E117" s="37"/>
      <c r="F117" s="37"/>
      <c r="G117" s="37"/>
      <c r="H117" s="37"/>
    </row>
    <row r="118" spans="2:8" ht="12.75">
      <c r="B118" s="37"/>
      <c r="C118" s="37"/>
      <c r="D118" s="37"/>
      <c r="E118" s="37"/>
      <c r="F118" s="37"/>
      <c r="G118" s="37"/>
      <c r="H118" s="37"/>
    </row>
    <row r="119" spans="2:8" ht="12.75">
      <c r="B119" s="37"/>
      <c r="C119" s="37"/>
      <c r="D119" s="37"/>
      <c r="E119" s="37"/>
      <c r="F119" s="37"/>
      <c r="G119" s="37"/>
      <c r="H119" s="37"/>
    </row>
    <row r="120" spans="2:8" ht="12.75">
      <c r="B120" s="37"/>
      <c r="C120" s="37"/>
      <c r="D120" s="37"/>
      <c r="E120" s="37"/>
      <c r="F120" s="37"/>
      <c r="G120" s="37"/>
      <c r="H120" s="37"/>
    </row>
    <row r="121" spans="2:8" ht="12.75">
      <c r="B121" s="37"/>
      <c r="C121" s="37"/>
      <c r="D121" s="37"/>
      <c r="E121" s="37"/>
      <c r="F121" s="37"/>
      <c r="G121" s="37"/>
      <c r="H121" s="37"/>
    </row>
    <row r="122" spans="2:8" ht="12.75">
      <c r="B122" s="37"/>
      <c r="C122" s="37"/>
      <c r="D122" s="37"/>
      <c r="E122" s="37"/>
      <c r="F122" s="37"/>
      <c r="G122" s="37"/>
      <c r="H122" s="37"/>
    </row>
    <row r="123" spans="2:8" ht="12.75">
      <c r="B123" s="37"/>
      <c r="C123" s="37"/>
      <c r="D123" s="37"/>
      <c r="E123" s="37"/>
      <c r="F123" s="37"/>
      <c r="G123" s="37"/>
      <c r="H123" s="37"/>
    </row>
    <row r="124" spans="2:8" ht="12.75">
      <c r="B124" s="37"/>
      <c r="C124" s="37"/>
      <c r="D124" s="37"/>
      <c r="E124" s="37"/>
      <c r="F124" s="37"/>
      <c r="G124" s="37"/>
      <c r="H124" s="37"/>
    </row>
    <row r="125" spans="2:8" ht="12.75">
      <c r="B125" s="37"/>
      <c r="C125" s="37"/>
      <c r="D125" s="37"/>
      <c r="E125" s="37"/>
      <c r="F125" s="37"/>
      <c r="G125" s="37"/>
      <c r="H125" s="37"/>
    </row>
    <row r="126" spans="2:8" ht="12.75">
      <c r="B126" s="37"/>
      <c r="C126" s="37"/>
      <c r="D126" s="37"/>
      <c r="E126" s="37"/>
      <c r="F126" s="37"/>
      <c r="G126" s="37"/>
      <c r="H126" s="37"/>
    </row>
    <row r="127" spans="2:8" ht="12.75">
      <c r="B127" s="37"/>
      <c r="C127" s="37"/>
      <c r="D127" s="37"/>
      <c r="E127" s="37"/>
      <c r="F127" s="37"/>
      <c r="G127" s="37"/>
      <c r="H127" s="37"/>
    </row>
    <row r="128" spans="2:8" ht="12.75">
      <c r="B128" s="37"/>
      <c r="C128" s="37"/>
      <c r="D128" s="37"/>
      <c r="E128" s="37"/>
      <c r="F128" s="37"/>
      <c r="G128" s="37"/>
      <c r="H128" s="37"/>
    </row>
    <row r="129" spans="2:8" ht="12.75">
      <c r="B129" s="37"/>
      <c r="C129" s="37"/>
      <c r="D129" s="37"/>
      <c r="E129" s="37"/>
      <c r="F129" s="37"/>
      <c r="G129" s="37"/>
      <c r="H129" s="37"/>
    </row>
    <row r="130" spans="2:8" ht="12.75">
      <c r="B130" s="37"/>
      <c r="C130" s="37"/>
      <c r="D130" s="37"/>
      <c r="E130" s="37"/>
      <c r="F130" s="37"/>
      <c r="G130" s="37"/>
      <c r="H130" s="37"/>
    </row>
    <row r="131" spans="2:8" ht="12.75">
      <c r="B131" s="37"/>
      <c r="C131" s="37"/>
      <c r="D131" s="37"/>
      <c r="E131" s="37"/>
      <c r="F131" s="37"/>
      <c r="G131" s="37"/>
      <c r="H131" s="37"/>
    </row>
    <row r="132" spans="2:8" ht="12.75">
      <c r="B132" s="37"/>
      <c r="C132" s="37"/>
      <c r="D132" s="37"/>
      <c r="E132" s="37"/>
      <c r="F132" s="37"/>
      <c r="G132" s="37"/>
      <c r="H132" s="37"/>
    </row>
    <row r="133" spans="2:8" ht="12.75">
      <c r="B133" s="37"/>
      <c r="C133" s="37"/>
      <c r="D133" s="37"/>
      <c r="E133" s="37"/>
      <c r="F133" s="37"/>
      <c r="G133" s="37"/>
      <c r="H133" s="37"/>
    </row>
    <row r="134" spans="2:8" ht="12.75">
      <c r="B134" s="37"/>
      <c r="C134" s="37"/>
      <c r="D134" s="37"/>
      <c r="E134" s="37"/>
      <c r="F134" s="37"/>
      <c r="G134" s="37"/>
      <c r="H134" s="37"/>
    </row>
    <row r="135" spans="2:8" ht="12.75">
      <c r="B135" s="37"/>
      <c r="C135" s="37"/>
      <c r="D135" s="37"/>
      <c r="E135" s="37"/>
      <c r="F135" s="37"/>
      <c r="G135" s="37"/>
      <c r="H135" s="37"/>
    </row>
    <row r="136" spans="2:8" ht="12.75">
      <c r="B136" s="37"/>
      <c r="C136" s="37"/>
      <c r="D136" s="37"/>
      <c r="E136" s="37"/>
      <c r="F136" s="37"/>
      <c r="G136" s="37"/>
      <c r="H136" s="37"/>
    </row>
    <row r="137" spans="2:8" ht="12.75">
      <c r="B137" s="37"/>
      <c r="C137" s="37"/>
      <c r="D137" s="37"/>
      <c r="E137" s="37"/>
      <c r="F137" s="37"/>
      <c r="G137" s="37"/>
      <c r="H137" s="37"/>
    </row>
    <row r="138" spans="2:8" ht="12.75">
      <c r="B138" s="37"/>
      <c r="C138" s="37"/>
      <c r="D138" s="37"/>
      <c r="E138" s="37"/>
      <c r="F138" s="37"/>
      <c r="G138" s="37"/>
      <c r="H138" s="37"/>
    </row>
    <row r="139" spans="2:8" ht="12.75">
      <c r="B139" s="37"/>
      <c r="C139" s="37"/>
      <c r="D139" s="37"/>
      <c r="E139" s="37"/>
      <c r="F139" s="37"/>
      <c r="G139" s="37"/>
      <c r="H139" s="37"/>
    </row>
    <row r="140" spans="2:8" ht="12.75">
      <c r="B140" s="37"/>
      <c r="C140" s="37"/>
      <c r="D140" s="37"/>
      <c r="E140" s="37"/>
      <c r="F140" s="37"/>
      <c r="G140" s="37"/>
      <c r="H140" s="37"/>
    </row>
    <row r="141" spans="2:8" ht="12.75">
      <c r="B141" s="37"/>
      <c r="C141" s="37"/>
      <c r="D141" s="37"/>
      <c r="E141" s="37"/>
      <c r="F141" s="37"/>
      <c r="G141" s="37"/>
      <c r="H141" s="37"/>
    </row>
    <row r="142" spans="2:8" ht="12.75">
      <c r="B142" s="37"/>
      <c r="C142" s="37"/>
      <c r="D142" s="37"/>
      <c r="E142" s="37"/>
      <c r="F142" s="37"/>
      <c r="G142" s="37"/>
      <c r="H142" s="37"/>
    </row>
    <row r="143" spans="2:8" ht="12.75">
      <c r="B143" s="37"/>
      <c r="C143" s="37"/>
      <c r="D143" s="37"/>
      <c r="E143" s="37"/>
      <c r="F143" s="37"/>
      <c r="G143" s="37"/>
      <c r="H143" s="37"/>
    </row>
    <row r="144" spans="2:8" ht="12.75">
      <c r="B144" s="37"/>
      <c r="C144" s="37"/>
      <c r="D144" s="37"/>
      <c r="E144" s="37"/>
      <c r="F144" s="37"/>
      <c r="G144" s="37"/>
      <c r="H144" s="37"/>
    </row>
    <row r="145" spans="2:8" ht="12.75">
      <c r="B145" s="37"/>
      <c r="C145" s="37"/>
      <c r="D145" s="37"/>
      <c r="E145" s="37"/>
      <c r="F145" s="37"/>
      <c r="G145" s="37"/>
      <c r="H145" s="37"/>
    </row>
    <row r="146" spans="2:8" ht="12.75">
      <c r="B146" s="37"/>
      <c r="C146" s="37"/>
      <c r="D146" s="37"/>
      <c r="E146" s="37"/>
      <c r="F146" s="37"/>
      <c r="G146" s="37"/>
      <c r="H146" s="37"/>
    </row>
    <row r="147" spans="2:8" ht="12.75">
      <c r="B147" s="37"/>
      <c r="C147" s="37"/>
      <c r="D147" s="37"/>
      <c r="E147" s="37"/>
      <c r="F147" s="37"/>
      <c r="G147" s="37"/>
      <c r="H147" s="37"/>
    </row>
    <row r="148" spans="2:8" ht="12.75">
      <c r="B148" s="37"/>
      <c r="C148" s="37"/>
      <c r="D148" s="37"/>
      <c r="E148" s="37"/>
      <c r="F148" s="37"/>
      <c r="G148" s="37"/>
      <c r="H148" s="37"/>
    </row>
    <row r="149" spans="2:8" ht="12.75">
      <c r="B149" s="37"/>
      <c r="C149" s="37"/>
      <c r="D149" s="37"/>
      <c r="E149" s="37"/>
      <c r="F149" s="37"/>
      <c r="G149" s="37"/>
      <c r="H149" s="37"/>
    </row>
    <row r="150" spans="2:8" ht="12.75">
      <c r="B150" s="37"/>
      <c r="C150" s="37"/>
      <c r="D150" s="37"/>
      <c r="E150" s="37"/>
      <c r="F150" s="37"/>
      <c r="G150" s="37"/>
      <c r="H150" s="37"/>
    </row>
    <row r="151" spans="2:8" ht="12.75">
      <c r="B151" s="37"/>
      <c r="C151" s="37"/>
      <c r="D151" s="37"/>
      <c r="E151" s="37"/>
      <c r="F151" s="37"/>
      <c r="G151" s="37"/>
      <c r="H151" s="37"/>
    </row>
    <row r="152" spans="2:8" ht="12.75">
      <c r="B152" s="37"/>
      <c r="C152" s="37"/>
      <c r="D152" s="37"/>
      <c r="E152" s="37"/>
      <c r="F152" s="37"/>
      <c r="G152" s="37"/>
      <c r="H152" s="37"/>
    </row>
    <row r="153" spans="2:8" ht="12.75">
      <c r="B153" s="37"/>
      <c r="C153" s="37"/>
      <c r="D153" s="37"/>
      <c r="E153" s="37"/>
      <c r="F153" s="37"/>
      <c r="G153" s="37"/>
      <c r="H153" s="37"/>
    </row>
    <row r="154" spans="2:8" ht="12.75">
      <c r="B154" s="37"/>
      <c r="C154" s="37"/>
      <c r="D154" s="37"/>
      <c r="E154" s="37"/>
      <c r="F154" s="37"/>
      <c r="G154" s="37"/>
      <c r="H154" s="37"/>
    </row>
    <row r="155" spans="2:8" ht="12.75">
      <c r="B155" s="37"/>
      <c r="C155" s="37"/>
      <c r="D155" s="37"/>
      <c r="E155" s="37"/>
      <c r="F155" s="37"/>
      <c r="G155" s="37"/>
      <c r="H155" s="37"/>
    </row>
    <row r="156" spans="2:8" ht="12.75">
      <c r="B156" s="37"/>
      <c r="C156" s="37"/>
      <c r="D156" s="37"/>
      <c r="E156" s="37"/>
      <c r="F156" s="37"/>
      <c r="G156" s="37"/>
      <c r="H156" s="37"/>
    </row>
    <row r="157" spans="2:8" ht="12.75">
      <c r="B157" s="37"/>
      <c r="C157" s="37"/>
      <c r="D157" s="37"/>
      <c r="E157" s="37"/>
      <c r="F157" s="37"/>
      <c r="G157" s="37"/>
      <c r="H157" s="37"/>
    </row>
    <row r="158" spans="2:8" ht="12.75">
      <c r="B158" s="37"/>
      <c r="C158" s="37"/>
      <c r="D158" s="37"/>
      <c r="E158" s="37"/>
      <c r="F158" s="37"/>
      <c r="G158" s="37"/>
      <c r="H158" s="37"/>
    </row>
    <row r="159" spans="2:8" ht="12.75">
      <c r="B159" s="37"/>
      <c r="C159" s="37"/>
      <c r="D159" s="37"/>
      <c r="E159" s="37"/>
      <c r="F159" s="37"/>
      <c r="G159" s="37"/>
      <c r="H159" s="37"/>
    </row>
    <row r="160" spans="2:8" ht="12.75">
      <c r="B160" s="37"/>
      <c r="C160" s="37"/>
      <c r="D160" s="37"/>
      <c r="E160" s="37"/>
      <c r="F160" s="37"/>
      <c r="G160" s="37"/>
      <c r="H160" s="37"/>
    </row>
    <row r="161" spans="2:8" ht="12.75">
      <c r="B161" s="37"/>
      <c r="C161" s="37"/>
      <c r="D161" s="37"/>
      <c r="E161" s="37"/>
      <c r="F161" s="37"/>
      <c r="G161" s="37"/>
      <c r="H161" s="37"/>
    </row>
    <row r="162" spans="2:8" ht="12.75">
      <c r="B162" s="37"/>
      <c r="C162" s="37"/>
      <c r="D162" s="37"/>
      <c r="E162" s="37"/>
      <c r="F162" s="37"/>
      <c r="G162" s="37"/>
      <c r="H162" s="37"/>
    </row>
    <row r="163" spans="2:8" ht="12.75">
      <c r="B163" s="37"/>
      <c r="C163" s="37"/>
      <c r="D163" s="37"/>
      <c r="E163" s="37"/>
      <c r="F163" s="37"/>
      <c r="G163" s="37"/>
      <c r="H163" s="37"/>
    </row>
    <row r="164" spans="2:8" ht="12.75">
      <c r="B164" s="37"/>
      <c r="C164" s="37"/>
      <c r="D164" s="37"/>
      <c r="E164" s="37"/>
      <c r="F164" s="37"/>
      <c r="G164" s="37"/>
      <c r="H164" s="37"/>
    </row>
    <row r="165" spans="2:8" ht="12.75">
      <c r="B165" s="37"/>
      <c r="C165" s="37"/>
      <c r="D165" s="37"/>
      <c r="E165" s="37"/>
      <c r="F165" s="37"/>
      <c r="G165" s="37"/>
      <c r="H165" s="37"/>
    </row>
    <row r="166" spans="2:8" ht="12.75">
      <c r="B166" s="37"/>
      <c r="C166" s="37"/>
      <c r="D166" s="37"/>
      <c r="E166" s="37"/>
      <c r="F166" s="37"/>
      <c r="G166" s="37"/>
      <c r="H166" s="37"/>
    </row>
    <row r="167" spans="2:8" ht="12.75">
      <c r="B167" s="37"/>
      <c r="C167" s="37"/>
      <c r="D167" s="37"/>
      <c r="E167" s="37"/>
      <c r="F167" s="37"/>
      <c r="G167" s="37"/>
      <c r="H167" s="37"/>
    </row>
    <row r="168" spans="2:8" ht="12.75">
      <c r="B168" s="37"/>
      <c r="C168" s="37"/>
      <c r="D168" s="37"/>
      <c r="E168" s="37"/>
      <c r="F168" s="37"/>
      <c r="G168" s="37"/>
      <c r="H168" s="37"/>
    </row>
    <row r="169" spans="2:8" ht="12.75">
      <c r="B169" s="37"/>
      <c r="C169" s="37"/>
      <c r="D169" s="37"/>
      <c r="E169" s="37"/>
      <c r="F169" s="37"/>
      <c r="G169" s="37"/>
      <c r="H169" s="37"/>
    </row>
    <row r="170" spans="2:8" ht="12.75">
      <c r="B170" s="37"/>
      <c r="C170" s="37"/>
      <c r="D170" s="37"/>
      <c r="E170" s="37"/>
      <c r="F170" s="37"/>
      <c r="G170" s="37"/>
      <c r="H170" s="37"/>
    </row>
    <row r="171" spans="2:8" ht="12.75">
      <c r="B171" s="37"/>
      <c r="C171" s="37"/>
      <c r="D171" s="37"/>
      <c r="E171" s="37"/>
      <c r="F171" s="37"/>
      <c r="G171" s="37"/>
      <c r="H171" s="37"/>
    </row>
    <row r="172" spans="2:8" ht="12.75">
      <c r="B172" s="37"/>
      <c r="C172" s="37"/>
      <c r="D172" s="37"/>
      <c r="E172" s="37"/>
      <c r="F172" s="37"/>
      <c r="G172" s="37"/>
      <c r="H172" s="37"/>
    </row>
    <row r="173" spans="2:8" ht="12.75">
      <c r="B173" s="37"/>
      <c r="C173" s="37"/>
      <c r="D173" s="37"/>
      <c r="E173" s="37"/>
      <c r="F173" s="37"/>
      <c r="G173" s="37"/>
      <c r="H173" s="37"/>
    </row>
    <row r="174" spans="2:8" ht="12.75">
      <c r="B174" s="37"/>
      <c r="C174" s="37"/>
      <c r="D174" s="37"/>
      <c r="E174" s="37"/>
      <c r="F174" s="37"/>
      <c r="G174" s="37"/>
      <c r="H174" s="37"/>
    </row>
    <row r="175" spans="2:8" ht="12.75">
      <c r="B175" s="37"/>
      <c r="C175" s="37"/>
      <c r="D175" s="37"/>
      <c r="E175" s="37"/>
      <c r="F175" s="37"/>
      <c r="G175" s="37"/>
      <c r="H175" s="37"/>
    </row>
    <row r="176" spans="2:8" ht="12.75">
      <c r="B176" s="37"/>
      <c r="C176" s="37"/>
      <c r="D176" s="37"/>
      <c r="E176" s="37"/>
      <c r="F176" s="37"/>
      <c r="G176" s="37"/>
      <c r="H176" s="37"/>
    </row>
    <row r="177" spans="2:8" ht="12.75">
      <c r="B177" s="37"/>
      <c r="C177" s="37"/>
      <c r="D177" s="37"/>
      <c r="E177" s="37"/>
      <c r="F177" s="37"/>
      <c r="G177" s="37"/>
      <c r="H177" s="37"/>
    </row>
    <row r="178" spans="2:8" ht="12.75">
      <c r="B178" s="37"/>
      <c r="C178" s="37"/>
      <c r="D178" s="37"/>
      <c r="E178" s="37"/>
      <c r="F178" s="37"/>
      <c r="G178" s="37"/>
      <c r="H178" s="37"/>
    </row>
    <row r="179" spans="2:8" ht="12.75">
      <c r="B179" s="37"/>
      <c r="C179" s="37"/>
      <c r="D179" s="37"/>
      <c r="E179" s="37"/>
      <c r="F179" s="37"/>
      <c r="G179" s="37"/>
      <c r="H179" s="37"/>
    </row>
    <row r="180" spans="2:8" ht="12.75">
      <c r="B180" s="37"/>
      <c r="C180" s="37"/>
      <c r="D180" s="37"/>
      <c r="E180" s="37"/>
      <c r="F180" s="37"/>
      <c r="G180" s="37"/>
      <c r="H180" s="37"/>
    </row>
    <row r="181" spans="2:8" ht="12.75">
      <c r="B181" s="37"/>
      <c r="C181" s="37"/>
      <c r="D181" s="37"/>
      <c r="E181" s="37"/>
      <c r="F181" s="37"/>
      <c r="G181" s="37"/>
      <c r="H181" s="37"/>
    </row>
    <row r="182" spans="2:8" ht="12.75">
      <c r="B182" s="37"/>
      <c r="C182" s="37"/>
      <c r="D182" s="37"/>
      <c r="E182" s="37"/>
      <c r="F182" s="37"/>
      <c r="G182" s="37"/>
      <c r="H182" s="37"/>
    </row>
    <row r="183" spans="2:8" ht="12.75">
      <c r="B183" s="37"/>
      <c r="C183" s="37"/>
      <c r="D183" s="37"/>
      <c r="E183" s="37"/>
      <c r="F183" s="37"/>
      <c r="G183" s="37"/>
      <c r="H183" s="37"/>
    </row>
    <row r="184" spans="2:8" ht="12.75">
      <c r="B184" s="37"/>
      <c r="C184" s="37"/>
      <c r="D184" s="37"/>
      <c r="E184" s="37"/>
      <c r="F184" s="37"/>
      <c r="G184" s="37"/>
      <c r="H184" s="37"/>
    </row>
    <row r="185" spans="2:8" ht="12.75">
      <c r="B185" s="37"/>
      <c r="C185" s="37"/>
      <c r="D185" s="37"/>
      <c r="E185" s="37"/>
      <c r="F185" s="37"/>
      <c r="G185" s="37"/>
      <c r="H185" s="37"/>
    </row>
    <row r="186" spans="2:8" ht="12.75">
      <c r="B186" s="37"/>
      <c r="C186" s="37"/>
      <c r="D186" s="37"/>
      <c r="E186" s="37"/>
      <c r="F186" s="37"/>
      <c r="G186" s="37"/>
      <c r="H186" s="37"/>
    </row>
    <row r="187" spans="2:8" ht="12.75">
      <c r="B187" s="37"/>
      <c r="C187" s="37"/>
      <c r="D187" s="37"/>
      <c r="E187" s="37"/>
      <c r="F187" s="37"/>
      <c r="G187" s="37"/>
      <c r="H187" s="37"/>
    </row>
    <row r="188" spans="2:8" ht="12.75">
      <c r="B188" s="37"/>
      <c r="C188" s="37"/>
      <c r="D188" s="37"/>
      <c r="E188" s="37"/>
      <c r="F188" s="37"/>
      <c r="G188" s="37"/>
      <c r="H188" s="37"/>
    </row>
    <row r="189" spans="2:8" ht="12.75">
      <c r="B189" s="37"/>
      <c r="C189" s="37"/>
      <c r="D189" s="37"/>
      <c r="E189" s="37"/>
      <c r="F189" s="37"/>
      <c r="G189" s="37"/>
      <c r="H189" s="37"/>
    </row>
    <row r="190" spans="2:8" ht="12.75">
      <c r="B190" s="37"/>
      <c r="C190" s="37"/>
      <c r="D190" s="37"/>
      <c r="E190" s="37"/>
      <c r="F190" s="37"/>
      <c r="G190" s="37"/>
      <c r="H190" s="37"/>
    </row>
    <row r="191" spans="2:8" ht="12.75">
      <c r="B191" s="37"/>
      <c r="C191" s="37"/>
      <c r="D191" s="37"/>
      <c r="E191" s="37"/>
      <c r="F191" s="37"/>
      <c r="G191" s="37"/>
      <c r="H191" s="37"/>
    </row>
    <row r="192" spans="2:8" ht="12.75">
      <c r="B192" s="37"/>
      <c r="C192" s="37"/>
      <c r="D192" s="37"/>
      <c r="E192" s="37"/>
      <c r="F192" s="37"/>
      <c r="G192" s="37"/>
      <c r="H192" s="37"/>
    </row>
    <row r="193" spans="2:8" ht="12.75">
      <c r="B193" s="37"/>
      <c r="C193" s="37"/>
      <c r="D193" s="37"/>
      <c r="E193" s="37"/>
      <c r="F193" s="37"/>
      <c r="G193" s="37"/>
      <c r="H193" s="37"/>
    </row>
    <row r="194" spans="2:8" ht="12.75">
      <c r="B194" s="37"/>
      <c r="C194" s="37"/>
      <c r="D194" s="37"/>
      <c r="E194" s="37"/>
      <c r="F194" s="37"/>
      <c r="G194" s="37"/>
      <c r="H194" s="37"/>
    </row>
    <row r="195" spans="2:8" ht="12.75">
      <c r="B195" s="37"/>
      <c r="C195" s="37"/>
      <c r="D195" s="37"/>
      <c r="E195" s="37"/>
      <c r="F195" s="37"/>
      <c r="G195" s="37"/>
      <c r="H195" s="37"/>
    </row>
    <row r="196" spans="2:8" ht="12.75">
      <c r="B196" s="37"/>
      <c r="C196" s="37"/>
      <c r="D196" s="37"/>
      <c r="E196" s="37"/>
      <c r="F196" s="37"/>
      <c r="G196" s="37"/>
      <c r="H196" s="37"/>
    </row>
    <row r="197" spans="2:8" ht="12.75">
      <c r="B197" s="37"/>
      <c r="C197" s="37"/>
      <c r="D197" s="37"/>
      <c r="E197" s="37"/>
      <c r="F197" s="37"/>
      <c r="G197" s="37"/>
      <c r="H197" s="37"/>
    </row>
    <row r="198" spans="2:8" ht="12.75">
      <c r="B198" s="37"/>
      <c r="C198" s="37"/>
      <c r="D198" s="37"/>
      <c r="E198" s="37"/>
      <c r="F198" s="37"/>
      <c r="G198" s="37"/>
      <c r="H198" s="37"/>
    </row>
    <row r="199" spans="2:8" ht="12.75">
      <c r="B199" s="37"/>
      <c r="C199" s="37"/>
      <c r="D199" s="37"/>
      <c r="E199" s="37"/>
      <c r="F199" s="37"/>
      <c r="G199" s="37"/>
      <c r="H199" s="37"/>
    </row>
    <row r="200" spans="2:8" ht="12.75">
      <c r="B200" s="37"/>
      <c r="C200" s="37"/>
      <c r="D200" s="37"/>
      <c r="E200" s="37"/>
      <c r="F200" s="37"/>
      <c r="G200" s="37"/>
      <c r="H200" s="37"/>
    </row>
    <row r="201" spans="2:8" ht="12.75">
      <c r="B201" s="37"/>
      <c r="C201" s="37"/>
      <c r="D201" s="37"/>
      <c r="E201" s="37"/>
      <c r="F201" s="37"/>
      <c r="G201" s="37"/>
      <c r="H201" s="37"/>
    </row>
    <row r="202" spans="2:8" ht="12.75">
      <c r="B202" s="37"/>
      <c r="C202" s="37"/>
      <c r="D202" s="37"/>
      <c r="E202" s="37"/>
      <c r="F202" s="37"/>
      <c r="G202" s="37"/>
      <c r="H202" s="37"/>
    </row>
    <row r="203" spans="2:8" ht="12.75">
      <c r="B203" s="37"/>
      <c r="C203" s="37"/>
      <c r="D203" s="37"/>
      <c r="E203" s="37"/>
      <c r="F203" s="37"/>
      <c r="G203" s="37"/>
      <c r="H203" s="37"/>
    </row>
    <row r="204" spans="2:8" ht="12.75">
      <c r="B204" s="37"/>
      <c r="C204" s="37"/>
      <c r="D204" s="37"/>
      <c r="E204" s="37"/>
      <c r="F204" s="37"/>
      <c r="G204" s="37"/>
      <c r="H204" s="37"/>
    </row>
    <row r="205" spans="2:8" ht="12.75">
      <c r="B205" s="37"/>
      <c r="C205" s="37"/>
      <c r="D205" s="37"/>
      <c r="E205" s="37"/>
      <c r="F205" s="37"/>
      <c r="G205" s="37"/>
      <c r="H205" s="37"/>
    </row>
    <row r="206" spans="2:8" ht="12.75">
      <c r="B206" s="37"/>
      <c r="C206" s="37"/>
      <c r="D206" s="37"/>
      <c r="E206" s="37"/>
      <c r="F206" s="37"/>
      <c r="G206" s="37"/>
      <c r="H206" s="37"/>
    </row>
    <row r="207" spans="2:8" ht="12.75">
      <c r="B207" s="37"/>
      <c r="C207" s="37"/>
      <c r="D207" s="37"/>
      <c r="E207" s="37"/>
      <c r="F207" s="37"/>
      <c r="G207" s="37"/>
      <c r="H207" s="37"/>
    </row>
    <row r="208" spans="2:8" ht="12.75">
      <c r="B208" s="37"/>
      <c r="C208" s="37"/>
      <c r="D208" s="37"/>
      <c r="E208" s="37"/>
      <c r="F208" s="37"/>
      <c r="G208" s="37"/>
      <c r="H208" s="37"/>
    </row>
    <row r="209" spans="2:8" ht="12.75">
      <c r="B209" s="37"/>
      <c r="C209" s="37"/>
      <c r="D209" s="37"/>
      <c r="E209" s="37"/>
      <c r="F209" s="37"/>
      <c r="G209" s="37"/>
      <c r="H209" s="37"/>
    </row>
    <row r="210" spans="2:8" ht="12.75">
      <c r="B210" s="37"/>
      <c r="C210" s="37"/>
      <c r="D210" s="37"/>
      <c r="E210" s="37"/>
      <c r="F210" s="37"/>
      <c r="G210" s="37"/>
      <c r="H210" s="37"/>
    </row>
    <row r="211" spans="2:8" ht="12.75">
      <c r="B211" s="37"/>
      <c r="C211" s="37"/>
      <c r="D211" s="37"/>
      <c r="E211" s="37"/>
      <c r="F211" s="37"/>
      <c r="G211" s="37"/>
      <c r="H211" s="37"/>
    </row>
    <row r="212" spans="2:8" ht="12.75">
      <c r="B212" s="37"/>
      <c r="C212" s="37"/>
      <c r="D212" s="37"/>
      <c r="E212" s="37"/>
      <c r="F212" s="37"/>
      <c r="G212" s="37"/>
      <c r="H212" s="37"/>
    </row>
    <row r="213" spans="2:8" ht="12.75">
      <c r="B213" s="37"/>
      <c r="C213" s="37"/>
      <c r="D213" s="37"/>
      <c r="E213" s="37"/>
      <c r="F213" s="37"/>
      <c r="G213" s="37"/>
      <c r="H213" s="37"/>
    </row>
    <row r="214" spans="2:8" ht="12.75">
      <c r="B214" s="37"/>
      <c r="C214" s="37"/>
      <c r="D214" s="37"/>
      <c r="E214" s="37"/>
      <c r="F214" s="37"/>
      <c r="G214" s="37"/>
      <c r="H214" s="37"/>
    </row>
    <row r="215" spans="2:8" ht="12.75">
      <c r="B215" s="37"/>
      <c r="C215" s="37"/>
      <c r="D215" s="37"/>
      <c r="E215" s="37"/>
      <c r="F215" s="37"/>
      <c r="G215" s="37"/>
      <c r="H215" s="37"/>
    </row>
    <row r="216" spans="2:8" ht="12.75">
      <c r="B216" s="37"/>
      <c r="C216" s="37"/>
      <c r="D216" s="37"/>
      <c r="E216" s="37"/>
      <c r="F216" s="37"/>
      <c r="G216" s="37"/>
      <c r="H216" s="37"/>
    </row>
    <row r="217" spans="2:8" ht="12.75">
      <c r="B217" s="37"/>
      <c r="C217" s="37"/>
      <c r="D217" s="37"/>
      <c r="E217" s="37"/>
      <c r="F217" s="37"/>
      <c r="G217" s="37"/>
      <c r="H217" s="37"/>
    </row>
    <row r="218" spans="2:8" ht="12.75">
      <c r="B218" s="37"/>
      <c r="C218" s="37"/>
      <c r="D218" s="37"/>
      <c r="E218" s="37"/>
      <c r="F218" s="37"/>
      <c r="G218" s="37"/>
      <c r="H218" s="37"/>
    </row>
    <row r="219" spans="2:8" ht="12.75">
      <c r="B219" s="37"/>
      <c r="C219" s="37"/>
      <c r="D219" s="37"/>
      <c r="E219" s="37"/>
      <c r="F219" s="37"/>
      <c r="G219" s="37"/>
      <c r="H219" s="37"/>
    </row>
    <row r="220" spans="2:8" ht="12.75">
      <c r="B220" s="37"/>
      <c r="C220" s="37"/>
      <c r="D220" s="37"/>
      <c r="E220" s="37"/>
      <c r="F220" s="37"/>
      <c r="G220" s="37"/>
      <c r="H220" s="37"/>
    </row>
    <row r="221" spans="2:8" ht="12.75">
      <c r="B221" s="37"/>
      <c r="C221" s="37"/>
      <c r="D221" s="37"/>
      <c r="E221" s="37"/>
      <c r="F221" s="37"/>
      <c r="G221" s="37"/>
      <c r="H221" s="37"/>
    </row>
    <row r="222" spans="2:8" ht="12.75">
      <c r="B222" s="37"/>
      <c r="C222" s="37"/>
      <c r="D222" s="37"/>
      <c r="E222" s="37"/>
      <c r="F222" s="37"/>
      <c r="G222" s="37"/>
      <c r="H222" s="37"/>
    </row>
    <row r="223" spans="2:8" ht="12.75">
      <c r="B223" s="37"/>
      <c r="C223" s="37"/>
      <c r="D223" s="37"/>
      <c r="E223" s="37"/>
      <c r="F223" s="37"/>
      <c r="G223" s="37"/>
      <c r="H223" s="37"/>
    </row>
    <row r="224" spans="2:8" ht="12.75">
      <c r="B224" s="37"/>
      <c r="C224" s="37"/>
      <c r="D224" s="37"/>
      <c r="E224" s="37"/>
      <c r="F224" s="37"/>
      <c r="G224" s="37"/>
      <c r="H224" s="37"/>
    </row>
    <row r="225" spans="2:8" ht="12.75">
      <c r="B225" s="37"/>
      <c r="C225" s="37"/>
      <c r="D225" s="37"/>
      <c r="E225" s="37"/>
      <c r="F225" s="37"/>
      <c r="G225" s="37"/>
      <c r="H225" s="37"/>
    </row>
    <row r="226" spans="2:8" ht="12.75">
      <c r="B226" s="37"/>
      <c r="C226" s="37"/>
      <c r="D226" s="37"/>
      <c r="E226" s="37"/>
      <c r="F226" s="37"/>
      <c r="G226" s="37"/>
      <c r="H226" s="37"/>
    </row>
    <row r="227" spans="2:8" ht="12.75">
      <c r="B227" s="37"/>
      <c r="C227" s="37"/>
      <c r="D227" s="37"/>
      <c r="E227" s="37"/>
      <c r="F227" s="37"/>
      <c r="G227" s="37"/>
      <c r="H227" s="37"/>
    </row>
    <row r="228" spans="2:8" ht="12.75">
      <c r="B228" s="37"/>
      <c r="C228" s="37"/>
      <c r="D228" s="37"/>
      <c r="E228" s="37"/>
      <c r="F228" s="37"/>
      <c r="G228" s="37"/>
      <c r="H228" s="37"/>
    </row>
    <row r="229" spans="2:8" ht="12.75">
      <c r="B229" s="37"/>
      <c r="C229" s="37"/>
      <c r="D229" s="37"/>
      <c r="E229" s="37"/>
      <c r="F229" s="37"/>
      <c r="G229" s="37"/>
      <c r="H229" s="37"/>
    </row>
    <row r="230" spans="2:8" ht="12.75">
      <c r="B230" s="37"/>
      <c r="C230" s="37"/>
      <c r="D230" s="37"/>
      <c r="E230" s="37"/>
      <c r="F230" s="37"/>
      <c r="G230" s="37"/>
      <c r="H230" s="37"/>
    </row>
    <row r="231" spans="2:8" ht="12.75">
      <c r="B231" s="37"/>
      <c r="C231" s="37"/>
      <c r="D231" s="37"/>
      <c r="E231" s="37"/>
      <c r="F231" s="37"/>
      <c r="G231" s="37"/>
      <c r="H231" s="37"/>
    </row>
  </sheetData>
  <sheetProtection/>
  <mergeCells count="5">
    <mergeCell ref="D17:E17"/>
    <mergeCell ref="C5:C7"/>
    <mergeCell ref="D5:E6"/>
    <mergeCell ref="B2:E2"/>
    <mergeCell ref="D16:E16"/>
  </mergeCells>
  <printOptions/>
  <pageMargins left="0.75" right="0.2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3"/>
  <sheetViews>
    <sheetView zoomScalePageLayoutView="0" workbookViewId="0" topLeftCell="C1">
      <selection activeCell="K11" sqref="K11"/>
    </sheetView>
  </sheetViews>
  <sheetFormatPr defaultColWidth="9.16015625" defaultRowHeight="12.75"/>
  <cols>
    <col min="1" max="1" width="4.66015625" style="0" customWidth="1"/>
    <col min="2" max="2" width="27.66015625" style="0" customWidth="1"/>
    <col min="3" max="3" width="8.5" style="0" customWidth="1"/>
    <col min="4" max="4" width="27.66015625" style="0" customWidth="1"/>
    <col min="5" max="5" width="33.16015625" style="0" customWidth="1"/>
    <col min="6" max="6" width="20.5" style="0" customWidth="1"/>
    <col min="7" max="7" width="16.5" style="0" customWidth="1"/>
    <col min="8" max="8" width="18.5" style="0" customWidth="1"/>
    <col min="9" max="9" width="16.33203125" style="0" customWidth="1"/>
    <col min="10" max="10" width="20" style="0" customWidth="1"/>
    <col min="11" max="11" width="25.33203125" style="0" customWidth="1"/>
    <col min="12" max="12" width="16.5" style="0" customWidth="1"/>
  </cols>
  <sheetData>
    <row r="1" spans="2:12" ht="12.75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12" ht="12.75">
      <c r="B2" s="1366" t="s">
        <v>77</v>
      </c>
      <c r="C2" s="1366"/>
      <c r="D2" s="1366"/>
      <c r="E2" s="1366"/>
      <c r="F2" s="1366"/>
      <c r="G2" s="1366"/>
      <c r="H2" s="1366"/>
      <c r="I2" s="1366"/>
      <c r="J2" s="1366"/>
      <c r="K2" s="1366"/>
      <c r="L2" s="1366"/>
    </row>
    <row r="3" spans="2:12" ht="13.5" thickBot="1">
      <c r="B3" s="37"/>
      <c r="C3" s="172"/>
      <c r="D3" s="172"/>
      <c r="E3" s="172"/>
      <c r="F3" s="172"/>
      <c r="G3" s="172"/>
      <c r="H3" s="37"/>
      <c r="I3" s="37"/>
      <c r="J3" s="37"/>
      <c r="K3" s="37"/>
      <c r="L3" s="37"/>
    </row>
    <row r="4" spans="2:12" ht="91.5" customHeight="1">
      <c r="B4" s="1377" t="s">
        <v>47</v>
      </c>
      <c r="C4" s="1370" t="s">
        <v>977</v>
      </c>
      <c r="D4" s="1373" t="s">
        <v>508</v>
      </c>
      <c r="E4" s="174" t="s">
        <v>27</v>
      </c>
      <c r="F4" s="1373" t="s">
        <v>28</v>
      </c>
      <c r="G4" s="1373"/>
      <c r="H4" s="1369" t="s">
        <v>908</v>
      </c>
      <c r="I4" s="1370"/>
      <c r="J4" s="173" t="s">
        <v>31</v>
      </c>
      <c r="K4" s="1369" t="s">
        <v>29</v>
      </c>
      <c r="L4" s="1371"/>
    </row>
    <row r="5" spans="2:12" ht="26.25" thickBot="1">
      <c r="B5" s="1378"/>
      <c r="C5" s="1372"/>
      <c r="D5" s="1374"/>
      <c r="E5" s="175" t="s">
        <v>907</v>
      </c>
      <c r="F5" s="175" t="s">
        <v>907</v>
      </c>
      <c r="G5" s="175" t="s">
        <v>30</v>
      </c>
      <c r="H5" s="175" t="s">
        <v>907</v>
      </c>
      <c r="I5" s="175" t="s">
        <v>30</v>
      </c>
      <c r="J5" s="175" t="s">
        <v>907</v>
      </c>
      <c r="K5" s="175" t="s">
        <v>907</v>
      </c>
      <c r="L5" s="176" t="s">
        <v>30</v>
      </c>
    </row>
    <row r="6" spans="2:12" ht="12.75" customHeight="1">
      <c r="B6" s="1387" t="s">
        <v>44</v>
      </c>
      <c r="C6" s="1379">
        <f>'Таблица 1'!E8</f>
        <v>2011</v>
      </c>
      <c r="D6" s="177" t="s">
        <v>606</v>
      </c>
      <c r="E6" s="916"/>
      <c r="F6" s="917"/>
      <c r="G6" s="918" t="s">
        <v>697</v>
      </c>
      <c r="H6" s="917"/>
      <c r="I6" s="918" t="s">
        <v>697</v>
      </c>
      <c r="J6" s="917"/>
      <c r="K6" s="917">
        <v>0</v>
      </c>
      <c r="L6" s="919"/>
    </row>
    <row r="7" spans="2:12" ht="12.75">
      <c r="B7" s="1368"/>
      <c r="C7" s="1380"/>
      <c r="D7" s="178" t="s">
        <v>988</v>
      </c>
      <c r="E7" s="920">
        <v>33188.786</v>
      </c>
      <c r="F7" s="921">
        <v>472.433</v>
      </c>
      <c r="G7" s="922">
        <v>1.42</v>
      </c>
      <c r="H7" s="921">
        <v>469.502</v>
      </c>
      <c r="I7" s="922">
        <v>1.41</v>
      </c>
      <c r="J7" s="921">
        <v>35240</v>
      </c>
      <c r="K7" s="923">
        <v>495.479</v>
      </c>
      <c r="L7" s="924">
        <v>1.41</v>
      </c>
    </row>
    <row r="8" spans="2:12" ht="12.75">
      <c r="B8" s="1367" t="str">
        <f>Сводка!L3</f>
        <v>УМУП "Ульяновскводоканал"</v>
      </c>
      <c r="C8" s="1381"/>
      <c r="D8" s="179" t="s">
        <v>928</v>
      </c>
      <c r="E8" s="925">
        <v>143254.396</v>
      </c>
      <c r="F8" s="926">
        <v>1118.245</v>
      </c>
      <c r="G8" s="927">
        <v>0.78</v>
      </c>
      <c r="H8" s="926">
        <v>1042.871</v>
      </c>
      <c r="I8" s="927">
        <v>0.73</v>
      </c>
      <c r="J8" s="926">
        <v>138840</v>
      </c>
      <c r="K8" s="928">
        <v>961.694</v>
      </c>
      <c r="L8" s="929">
        <v>0.69</v>
      </c>
    </row>
    <row r="9" spans="2:12" ht="13.5" thickBot="1">
      <c r="B9" s="1368"/>
      <c r="C9" s="1380"/>
      <c r="D9" s="178" t="s">
        <v>539</v>
      </c>
      <c r="E9" s="930">
        <v>55414.293</v>
      </c>
      <c r="F9" s="921">
        <v>221.03</v>
      </c>
      <c r="G9" s="922">
        <v>0.4</v>
      </c>
      <c r="H9" s="921">
        <v>217.861</v>
      </c>
      <c r="I9" s="922">
        <v>0.39</v>
      </c>
      <c r="J9" s="921">
        <v>59480</v>
      </c>
      <c r="K9" s="923">
        <v>223.001</v>
      </c>
      <c r="L9" s="924">
        <v>0.37</v>
      </c>
    </row>
    <row r="10" spans="2:12" ht="12.75">
      <c r="B10" s="1367"/>
      <c r="C10" s="1381"/>
      <c r="D10" s="180" t="s">
        <v>498</v>
      </c>
      <c r="E10" s="931">
        <f>'Таблица 1'!E10</f>
        <v>148513.787</v>
      </c>
      <c r="F10" s="931">
        <f>'Таблица 1'!E26</f>
        <v>1811.7080000000133</v>
      </c>
      <c r="G10" s="932">
        <f>'Таблица 1'!E27</f>
        <v>1.2198921302841825</v>
      </c>
      <c r="H10" s="931">
        <v>1730.234</v>
      </c>
      <c r="I10" s="933">
        <v>1.17</v>
      </c>
      <c r="J10" s="934">
        <v>144010</v>
      </c>
      <c r="K10" s="934">
        <v>1680.174</v>
      </c>
      <c r="L10" s="935">
        <v>1.17</v>
      </c>
    </row>
    <row r="11" spans="2:12" ht="13.5" thickBot="1">
      <c r="B11" s="1367"/>
      <c r="C11" s="1385"/>
      <c r="D11" s="181" t="s">
        <v>246</v>
      </c>
      <c r="E11" s="914"/>
      <c r="F11" s="914"/>
      <c r="G11" s="936"/>
      <c r="H11" s="914"/>
      <c r="I11" s="937"/>
      <c r="J11" s="938">
        <v>3551.467</v>
      </c>
      <c r="K11" s="938">
        <v>41.467</v>
      </c>
      <c r="L11" s="939">
        <v>1.17</v>
      </c>
    </row>
    <row r="12" spans="2:12" ht="12.75">
      <c r="B12" s="1368"/>
      <c r="C12" s="1386">
        <f>'Таблица 1'!F8</f>
        <v>2012</v>
      </c>
      <c r="D12" s="182" t="s">
        <v>606</v>
      </c>
      <c r="E12" s="940">
        <v>0</v>
      </c>
      <c r="F12" s="940">
        <v>0</v>
      </c>
      <c r="G12" s="941" t="s">
        <v>697</v>
      </c>
      <c r="H12" s="940">
        <v>0</v>
      </c>
      <c r="I12" s="942" t="s">
        <v>697</v>
      </c>
      <c r="J12" s="923"/>
      <c r="K12" s="923">
        <v>0</v>
      </c>
      <c r="L12" s="943"/>
    </row>
    <row r="13" spans="2:12" ht="12.75">
      <c r="B13" s="1375" t="str">
        <f>Сводка!L4</f>
        <v>432011, г. Ульяновск, ул. Островского, 6</v>
      </c>
      <c r="C13" s="1381"/>
      <c r="D13" s="179" t="s">
        <v>988</v>
      </c>
      <c r="E13" s="444">
        <f>'Таблица 6'!G11</f>
        <v>30473.747</v>
      </c>
      <c r="F13" s="444">
        <f>'Таблица 6'!G18</f>
        <v>438.0829999999987</v>
      </c>
      <c r="G13" s="944">
        <f>'Таблица 6'!G19</f>
        <v>1.4375751035801365</v>
      </c>
      <c r="H13" s="945">
        <f>'Таблица 6'!G20</f>
        <v>437.111895610662</v>
      </c>
      <c r="I13" s="946">
        <f>'Таблица 6'!G24</f>
        <v>1.4343884118046328</v>
      </c>
      <c r="J13" s="926">
        <v>33920</v>
      </c>
      <c r="K13" s="928">
        <v>488.213</v>
      </c>
      <c r="L13" s="947">
        <v>1.44</v>
      </c>
    </row>
    <row r="14" spans="2:12" ht="12.75">
      <c r="B14" s="1376"/>
      <c r="C14" s="1380"/>
      <c r="D14" s="178" t="s">
        <v>928</v>
      </c>
      <c r="E14" s="463">
        <f>'Таблица 6'!H11</f>
        <v>135611.581</v>
      </c>
      <c r="F14" s="463">
        <f>'Таблица 6'!H18</f>
        <v>1054.7857000000222</v>
      </c>
      <c r="G14" s="514">
        <f>'Таблица 6'!H19</f>
        <v>0.7777991320667681</v>
      </c>
      <c r="H14" s="948">
        <f>'Таблица 6'!H20</f>
        <v>999.2216839353252</v>
      </c>
      <c r="I14" s="949">
        <f>'Таблица 6'!H24</f>
        <v>0.736826218356178</v>
      </c>
      <c r="J14" s="921">
        <v>138275.454</v>
      </c>
      <c r="K14" s="923">
        <v>993.203</v>
      </c>
      <c r="L14" s="950">
        <v>0.72</v>
      </c>
    </row>
    <row r="15" spans="2:12" ht="13.5" thickBot="1">
      <c r="B15" s="1375"/>
      <c r="C15" s="1381"/>
      <c r="D15" s="184" t="s">
        <v>539</v>
      </c>
      <c r="E15" s="560">
        <f>'Таблица 6'!I11</f>
        <v>55341.3425</v>
      </c>
      <c r="F15" s="560">
        <f>'Таблица 6'!I18</f>
        <v>230.79290000000037</v>
      </c>
      <c r="G15" s="951">
        <f>'Таблица 6'!I19</f>
        <v>0.4170352390710442</v>
      </c>
      <c r="H15" s="952">
        <f>'Таблица 6'!I20</f>
        <v>211.65985418674188</v>
      </c>
      <c r="I15" s="953">
        <f>'Таблица 6'!I24</f>
        <v>0.38246244963562614</v>
      </c>
      <c r="J15" s="926">
        <v>59315.418</v>
      </c>
      <c r="K15" s="928">
        <v>198.575</v>
      </c>
      <c r="L15" s="954">
        <v>0.34</v>
      </c>
    </row>
    <row r="16" spans="2:12" ht="12.75">
      <c r="B16" s="1376"/>
      <c r="C16" s="1380"/>
      <c r="D16" s="185" t="s">
        <v>498</v>
      </c>
      <c r="E16" s="955">
        <f>'Таблица 6'!E11</f>
        <v>141280.579</v>
      </c>
      <c r="F16" s="955">
        <f>'Таблица 6'!E18</f>
        <v>1723.6616000000213</v>
      </c>
      <c r="G16" s="956">
        <f>'Таблица 6'!E19</f>
        <v>1.2200272763604836</v>
      </c>
      <c r="H16" s="957">
        <f>'Таблица 6'!E20</f>
        <v>1647.993433732729</v>
      </c>
      <c r="I16" s="958">
        <f>'Таблица 6'!E24</f>
        <v>1.1664684880239125</v>
      </c>
      <c r="J16" s="959">
        <v>144010</v>
      </c>
      <c r="K16" s="957">
        <v>1679.991</v>
      </c>
      <c r="L16" s="913">
        <v>1.17</v>
      </c>
    </row>
    <row r="17" spans="2:12" ht="13.5" thickBot="1">
      <c r="B17" s="183"/>
      <c r="C17" s="1385"/>
      <c r="D17" s="181" t="s">
        <v>246</v>
      </c>
      <c r="E17" s="960"/>
      <c r="F17" s="960"/>
      <c r="G17" s="615"/>
      <c r="H17" s="961"/>
      <c r="I17" s="962"/>
      <c r="J17" s="963">
        <v>3409.429</v>
      </c>
      <c r="K17" s="961">
        <v>39.89</v>
      </c>
      <c r="L17" s="915">
        <v>1.17</v>
      </c>
    </row>
    <row r="18" spans="2:12" ht="12.75">
      <c r="B18" s="1383"/>
      <c r="C18" s="1381">
        <f>'Таблица 1'!G8</f>
        <v>2013</v>
      </c>
      <c r="D18" s="186" t="s">
        <v>606</v>
      </c>
      <c r="E18" s="964"/>
      <c r="F18" s="965"/>
      <c r="G18" s="927" t="s">
        <v>697</v>
      </c>
      <c r="H18" s="965"/>
      <c r="I18" s="927" t="s">
        <v>697</v>
      </c>
      <c r="J18" s="928"/>
      <c r="K18" s="928">
        <v>0</v>
      </c>
      <c r="L18" s="909"/>
    </row>
    <row r="19" spans="2:12" ht="12.75">
      <c r="B19" s="1384"/>
      <c r="C19" s="1380"/>
      <c r="D19" s="178" t="s">
        <v>988</v>
      </c>
      <c r="E19" s="966">
        <v>31206.361</v>
      </c>
      <c r="F19" s="967">
        <v>461.854</v>
      </c>
      <c r="G19" s="922">
        <v>1.48</v>
      </c>
      <c r="H19" s="967">
        <v>459.213</v>
      </c>
      <c r="I19" s="922">
        <v>1.47</v>
      </c>
      <c r="J19" s="966">
        <v>31206.361</v>
      </c>
      <c r="K19" s="923">
        <v>459.213</v>
      </c>
      <c r="L19" s="968">
        <v>1.47</v>
      </c>
    </row>
    <row r="20" spans="2:12" ht="12.75">
      <c r="B20" s="1383"/>
      <c r="C20" s="1381"/>
      <c r="D20" s="179" t="s">
        <v>928</v>
      </c>
      <c r="E20" s="964">
        <v>134697.555</v>
      </c>
      <c r="F20" s="969">
        <v>1069.308</v>
      </c>
      <c r="G20" s="927">
        <v>0.79</v>
      </c>
      <c r="H20" s="969">
        <v>1020.985</v>
      </c>
      <c r="I20" s="927">
        <v>0.76</v>
      </c>
      <c r="J20" s="964">
        <v>134697.555</v>
      </c>
      <c r="K20" s="928">
        <v>1020.985</v>
      </c>
      <c r="L20" s="970">
        <v>0.76</v>
      </c>
    </row>
    <row r="21" spans="2:12" ht="13.5" thickBot="1">
      <c r="B21" s="1384"/>
      <c r="C21" s="1380"/>
      <c r="D21" s="178" t="s">
        <v>539</v>
      </c>
      <c r="E21" s="966">
        <v>52104.298</v>
      </c>
      <c r="F21" s="971">
        <v>218.838</v>
      </c>
      <c r="G21" s="922">
        <v>0.42</v>
      </c>
      <c r="H21" s="971">
        <v>211.663</v>
      </c>
      <c r="I21" s="972">
        <v>0.41</v>
      </c>
      <c r="J21" s="966">
        <v>52104.298</v>
      </c>
      <c r="K21" s="923">
        <v>211.663</v>
      </c>
      <c r="L21" s="973">
        <v>0.41</v>
      </c>
    </row>
    <row r="22" spans="2:12" ht="12.75">
      <c r="B22" s="1383"/>
      <c r="C22" s="1381"/>
      <c r="D22" s="180" t="s">
        <v>498</v>
      </c>
      <c r="E22" s="931">
        <f>'Таблица 1'!G21</f>
        <v>144010</v>
      </c>
      <c r="F22" s="931">
        <f>'Таблица 1'!G26</f>
        <v>1750</v>
      </c>
      <c r="G22" s="974">
        <f>'Таблица 1'!G27</f>
        <v>1.215193389347962</v>
      </c>
      <c r="H22" s="931">
        <v>1691.86</v>
      </c>
      <c r="I22" s="918">
        <v>1.17</v>
      </c>
      <c r="J22" s="959">
        <v>144010</v>
      </c>
      <c r="K22" s="959">
        <v>1691.86</v>
      </c>
      <c r="L22" s="913">
        <v>1.17</v>
      </c>
    </row>
    <row r="23" spans="2:12" ht="13.5" thickBot="1">
      <c r="B23" s="1384"/>
      <c r="C23" s="1382"/>
      <c r="D23" s="187" t="s">
        <v>246</v>
      </c>
      <c r="E23" s="975">
        <v>3410</v>
      </c>
      <c r="F23" s="975"/>
      <c r="G23" s="976"/>
      <c r="H23" s="975">
        <v>40</v>
      </c>
      <c r="I23" s="977">
        <v>1.17</v>
      </c>
      <c r="J23" s="963">
        <v>3410</v>
      </c>
      <c r="K23" s="963">
        <v>40</v>
      </c>
      <c r="L23" s="915">
        <v>1.17</v>
      </c>
    </row>
    <row r="24" spans="2:12" ht="12.75">
      <c r="B24" s="1383"/>
      <c r="C24" s="1379">
        <f>'Таблица 1'!H8</f>
        <v>2014</v>
      </c>
      <c r="D24" s="188" t="s">
        <v>606</v>
      </c>
      <c r="E24" s="908">
        <v>0</v>
      </c>
      <c r="F24" s="908">
        <v>0</v>
      </c>
      <c r="G24" s="978" t="s">
        <v>697</v>
      </c>
      <c r="H24" s="908">
        <v>0</v>
      </c>
      <c r="I24" s="979" t="s">
        <v>697</v>
      </c>
      <c r="J24" s="908">
        <v>0</v>
      </c>
      <c r="K24" s="908">
        <v>0</v>
      </c>
      <c r="L24" s="909" t="s">
        <v>697</v>
      </c>
    </row>
    <row r="25" spans="2:12" ht="12.75">
      <c r="B25" s="1376"/>
      <c r="C25" s="1380"/>
      <c r="D25" s="189" t="s">
        <v>988</v>
      </c>
      <c r="E25" s="463">
        <f>'Таблица 6'!L11</f>
        <v>30473.747</v>
      </c>
      <c r="F25" s="463">
        <f>'Таблица 6'!L18</f>
        <v>438.0829999999987</v>
      </c>
      <c r="G25" s="514">
        <f>'Таблица 6'!L19</f>
        <v>1.4375751035801365</v>
      </c>
      <c r="H25" s="948">
        <f>'Таблица 6'!L20</f>
        <v>437.1118956106619</v>
      </c>
      <c r="I25" s="949">
        <f>'Таблица 6'!L24</f>
        <v>1.4343884118046328</v>
      </c>
      <c r="J25" s="948">
        <f>'Предложение на утверждение'!C9</f>
        <v>30473.747</v>
      </c>
      <c r="K25" s="948">
        <f>'Предложение на утверждение'!D9</f>
        <v>437.1118956106619</v>
      </c>
      <c r="L25" s="515">
        <f>'Предложение на утверждение'!E9</f>
        <v>1.4343884118046328</v>
      </c>
    </row>
    <row r="26" spans="2:12" ht="12.75">
      <c r="B26" s="1375"/>
      <c r="C26" s="1381"/>
      <c r="D26" s="190" t="s">
        <v>928</v>
      </c>
      <c r="E26" s="444">
        <f>'Таблица 6'!M11</f>
        <v>135611.581</v>
      </c>
      <c r="F26" s="444">
        <f>'Таблица 6'!M18</f>
        <v>1054.7850000000035</v>
      </c>
      <c r="G26" s="944">
        <f>'Таблица 6'!M19</f>
        <v>0.7777986158866501</v>
      </c>
      <c r="H26" s="945">
        <f>'Таблица 6'!M20</f>
        <v>999.2216839353252</v>
      </c>
      <c r="I26" s="946">
        <f>'Таблица 6'!M24</f>
        <v>0.736826218356178</v>
      </c>
      <c r="J26" s="945">
        <f>'Предложение на утверждение'!C10</f>
        <v>135611.581</v>
      </c>
      <c r="K26" s="945">
        <f>'Предложение на утверждение'!D10</f>
        <v>999.2216839353252</v>
      </c>
      <c r="L26" s="910">
        <f>'Предложение на утверждение'!E10</f>
        <v>0.736826218356178</v>
      </c>
    </row>
    <row r="27" spans="2:12" ht="13.5" thickBot="1">
      <c r="B27" s="1376"/>
      <c r="C27" s="1380"/>
      <c r="D27" s="191" t="s">
        <v>539</v>
      </c>
      <c r="E27" s="600">
        <f>'Таблица 6'!N11</f>
        <v>55341.343</v>
      </c>
      <c r="F27" s="600">
        <f>'Таблица 6'!N18</f>
        <v>230.79300000000512</v>
      </c>
      <c r="G27" s="513">
        <f>'Таблица 6'!N19</f>
        <v>0.41703541599994265</v>
      </c>
      <c r="H27" s="980">
        <f>'Таблица 6'!N20</f>
        <v>211.65985418674182</v>
      </c>
      <c r="I27" s="604">
        <f>'Таблица 6'!N24</f>
        <v>0.38246244618014025</v>
      </c>
      <c r="J27" s="980">
        <f>'Предложение на утверждение'!C11</f>
        <v>55341.343</v>
      </c>
      <c r="K27" s="980">
        <f>'Предложение на утверждение'!D11</f>
        <v>211.65985418674182</v>
      </c>
      <c r="L27" s="605">
        <f>'Предложение на утверждение'!E11</f>
        <v>0.38246244618014025</v>
      </c>
    </row>
    <row r="28" spans="2:12" ht="12.75">
      <c r="B28" s="1375"/>
      <c r="C28" s="1381"/>
      <c r="D28" s="180" t="s">
        <v>498</v>
      </c>
      <c r="E28" s="931">
        <f>'Таблица 6'!J11</f>
        <v>141280.579</v>
      </c>
      <c r="F28" s="931">
        <f>'Таблица 6'!J18</f>
        <v>1723.6610000000219</v>
      </c>
      <c r="G28" s="981">
        <f>'Таблица 6'!J19</f>
        <v>1.2200268516736628</v>
      </c>
      <c r="H28" s="931">
        <f>'Таблица 6'!J20</f>
        <v>1647.9934337327288</v>
      </c>
      <c r="I28" s="932">
        <f>'Таблица 6'!J24</f>
        <v>1.1664684880239122</v>
      </c>
      <c r="J28" s="931">
        <f>'Предложение на утверждение'!C12</f>
        <v>141280.579</v>
      </c>
      <c r="K28" s="931">
        <f>'Предложение на утверждение'!D12</f>
        <v>1647.9934337327288</v>
      </c>
      <c r="L28" s="935">
        <f>'Предложение на утверждение'!E12</f>
        <v>1.1664684880239122</v>
      </c>
    </row>
    <row r="29" spans="2:12" ht="13.5" thickBot="1">
      <c r="B29" s="192"/>
      <c r="C29" s="1382"/>
      <c r="D29" s="187" t="s">
        <v>246</v>
      </c>
      <c r="E29" s="975">
        <f>'Таблица 6'!J12</f>
        <v>4116.232</v>
      </c>
      <c r="F29" s="975"/>
      <c r="G29" s="982"/>
      <c r="H29" s="975">
        <f>'Таблица 6'!J21</f>
        <v>48</v>
      </c>
      <c r="I29" s="983">
        <f>'Таблица 6'!J25</f>
        <v>1.1661150294735574</v>
      </c>
      <c r="J29" s="975">
        <f>'Предложение на утверждение'!C13</f>
        <v>4116.232</v>
      </c>
      <c r="K29" s="975">
        <f>'Предложение на утверждение'!D13</f>
        <v>48</v>
      </c>
      <c r="L29" s="939">
        <f>'Предложение на утверждение'!E13</f>
        <v>1.1661150294735574</v>
      </c>
    </row>
    <row r="30" spans="2:12" ht="12.75">
      <c r="B30" s="56"/>
      <c r="C30" s="120"/>
      <c r="D30" s="120"/>
      <c r="E30" s="120"/>
      <c r="F30" s="120"/>
      <c r="G30" s="120"/>
      <c r="H30" s="120"/>
      <c r="I30" s="120"/>
      <c r="J30" s="120"/>
      <c r="K30" s="120"/>
      <c r="L30" s="120"/>
    </row>
    <row r="31" spans="2:12" ht="51" customHeight="1">
      <c r="B31" s="56"/>
      <c r="C31" s="120"/>
      <c r="D31" s="120"/>
      <c r="E31" s="120"/>
      <c r="F31" s="120"/>
      <c r="G31" s="120"/>
      <c r="H31" s="120"/>
      <c r="I31" s="120"/>
      <c r="J31" s="120"/>
      <c r="K31" s="120"/>
      <c r="L31" s="120"/>
    </row>
    <row r="32" spans="2:12" ht="12.75">
      <c r="B32" s="56"/>
      <c r="C32" s="1388"/>
      <c r="D32" s="1388"/>
      <c r="E32" s="1388"/>
      <c r="F32" s="1388" t="s">
        <v>917</v>
      </c>
      <c r="G32" s="1388"/>
      <c r="H32" s="1388"/>
      <c r="I32" s="1388"/>
      <c r="J32" s="1388" t="s">
        <v>257</v>
      </c>
      <c r="K32" s="1388"/>
      <c r="L32" s="1388"/>
    </row>
    <row r="33" spans="2:12" ht="12.75">
      <c r="B33" s="37"/>
      <c r="C33" s="1389" t="s">
        <v>56</v>
      </c>
      <c r="D33" s="1389"/>
      <c r="E33" s="1389"/>
      <c r="F33" s="1389" t="s">
        <v>450</v>
      </c>
      <c r="G33" s="1389"/>
      <c r="H33" s="1389"/>
      <c r="I33" s="1389"/>
      <c r="J33" s="1389" t="s">
        <v>989</v>
      </c>
      <c r="K33" s="1389"/>
      <c r="L33" s="1389"/>
    </row>
    <row r="34" spans="2:12" ht="12.75">
      <c r="B34" s="56"/>
      <c r="C34" s="120"/>
      <c r="D34" s="120"/>
      <c r="E34" s="120"/>
      <c r="F34" s="120"/>
      <c r="G34" s="120"/>
      <c r="H34" s="120"/>
      <c r="I34" s="120"/>
      <c r="J34" s="120"/>
      <c r="K34" s="120"/>
      <c r="L34" s="120"/>
    </row>
    <row r="35" spans="2:12" ht="12.75">
      <c r="B35" s="56"/>
      <c r="C35" s="120"/>
      <c r="D35" s="120"/>
      <c r="E35" s="120"/>
      <c r="F35" s="120"/>
      <c r="G35" s="120"/>
      <c r="H35" s="120"/>
      <c r="I35" s="120"/>
      <c r="J35" s="120"/>
      <c r="K35" s="120"/>
      <c r="L35" s="120"/>
    </row>
    <row r="36" spans="2:12" ht="12.75">
      <c r="B36" s="56"/>
      <c r="C36" s="120"/>
      <c r="D36" s="120"/>
      <c r="E36" s="120"/>
      <c r="F36" s="120"/>
      <c r="G36" s="120"/>
      <c r="H36" s="120"/>
      <c r="I36" s="120"/>
      <c r="J36" s="120"/>
      <c r="K36" s="120"/>
      <c r="L36" s="120"/>
    </row>
    <row r="37" spans="2:12" ht="12.75">
      <c r="B37" s="56"/>
      <c r="C37" s="120"/>
      <c r="D37" s="120"/>
      <c r="E37" s="120"/>
      <c r="F37" s="120"/>
      <c r="G37" s="120"/>
      <c r="H37" s="120"/>
      <c r="I37" s="120"/>
      <c r="J37" s="120"/>
      <c r="K37" s="120"/>
      <c r="L37" s="120"/>
    </row>
    <row r="38" spans="2:12" ht="12.75">
      <c r="B38" s="56"/>
      <c r="C38" s="120"/>
      <c r="D38" s="120"/>
      <c r="E38" s="120"/>
      <c r="F38" s="120"/>
      <c r="G38" s="120"/>
      <c r="H38" s="120"/>
      <c r="I38" s="120"/>
      <c r="J38" s="120"/>
      <c r="K38" s="120"/>
      <c r="L38" s="120"/>
    </row>
    <row r="39" spans="2:12" ht="12.75">
      <c r="B39" s="56"/>
      <c r="C39" s="120"/>
      <c r="D39" s="120"/>
      <c r="E39" s="120"/>
      <c r="F39" s="120"/>
      <c r="G39" s="120"/>
      <c r="H39" s="120"/>
      <c r="I39" s="120"/>
      <c r="J39" s="120"/>
      <c r="K39" s="120"/>
      <c r="L39" s="120"/>
    </row>
    <row r="40" spans="2:12" ht="12.75">
      <c r="B40" s="56"/>
      <c r="C40" s="120"/>
      <c r="D40" s="120"/>
      <c r="E40" s="120"/>
      <c r="F40" s="120"/>
      <c r="G40" s="120"/>
      <c r="H40" s="120"/>
      <c r="I40" s="120"/>
      <c r="J40" s="120"/>
      <c r="K40" s="120"/>
      <c r="L40" s="120"/>
    </row>
    <row r="41" spans="2:12" ht="12.75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spans="2:12" ht="12.75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2:12" ht="12.75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4" spans="2:12" ht="12.75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</row>
    <row r="45" spans="2:12" ht="12.75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</row>
    <row r="46" spans="2:12" ht="12.75"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2:12" ht="12.75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2:12" ht="12.75"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</row>
    <row r="49" spans="2:12" ht="12.75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</row>
    <row r="50" spans="2:12" ht="12.75"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</row>
    <row r="51" spans="2:12" ht="12.75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2:12" ht="12.75"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</row>
    <row r="53" spans="2:12" ht="12.75"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</row>
    <row r="54" spans="2:12" ht="12.75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</row>
    <row r="55" spans="2:12" ht="12.75"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</row>
    <row r="56" spans="2:12" ht="12.75"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</row>
    <row r="57" spans="2:12" ht="12.75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</row>
    <row r="58" spans="2:12" ht="12.75"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</row>
    <row r="59" spans="2:12" ht="12.75"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</row>
    <row r="60" spans="2:12" ht="12.75"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</row>
    <row r="61" spans="2:12" ht="12.75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</row>
    <row r="62" spans="2:12" ht="12.75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</row>
    <row r="63" spans="2:12" ht="12.75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</row>
  </sheetData>
  <sheetProtection/>
  <mergeCells count="23">
    <mergeCell ref="C32:E32"/>
    <mergeCell ref="F32:I32"/>
    <mergeCell ref="J32:L32"/>
    <mergeCell ref="C33:E33"/>
    <mergeCell ref="F33:I33"/>
    <mergeCell ref="J33:L33"/>
    <mergeCell ref="B13:B16"/>
    <mergeCell ref="B4:B5"/>
    <mergeCell ref="C24:C29"/>
    <mergeCell ref="B25:B28"/>
    <mergeCell ref="B20:B24"/>
    <mergeCell ref="B18:B19"/>
    <mergeCell ref="C6:C11"/>
    <mergeCell ref="C12:C17"/>
    <mergeCell ref="C18:C23"/>
    <mergeCell ref="B6:B7"/>
    <mergeCell ref="B2:L2"/>
    <mergeCell ref="B8:B12"/>
    <mergeCell ref="H4:I4"/>
    <mergeCell ref="K4:L4"/>
    <mergeCell ref="C4:C5"/>
    <mergeCell ref="D4:D5"/>
    <mergeCell ref="F4:G4"/>
  </mergeCells>
  <printOptions/>
  <pageMargins left="0.21" right="0.2" top="1" bottom="0.22" header="0.5" footer="0.2"/>
  <pageSetup fitToHeight="1" fitToWidth="1" horizontalDpi="600" verticalDpi="600" orientation="landscape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T409"/>
  <sheetViews>
    <sheetView workbookViewId="0" topLeftCell="A1">
      <selection activeCell="I17" sqref="I17"/>
    </sheetView>
  </sheetViews>
  <sheetFormatPr defaultColWidth="9.33203125" defaultRowHeight="12.75"/>
  <cols>
    <col min="2" max="2" width="6.33203125" style="0" customWidth="1"/>
    <col min="3" max="3" width="20.33203125" style="0" customWidth="1"/>
    <col min="4" max="4" width="18.5" style="0" customWidth="1"/>
    <col min="5" max="5" width="9.5" style="0" customWidth="1"/>
    <col min="6" max="6" width="9.16015625" style="0" customWidth="1"/>
    <col min="7" max="7" width="8.83203125" style="0" customWidth="1"/>
    <col min="8" max="8" width="13.83203125" style="0" customWidth="1"/>
  </cols>
  <sheetData>
    <row r="1" spans="2:46" ht="12.75"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2"/>
      <c r="AQ1" s="162"/>
      <c r="AR1" s="162"/>
      <c r="AS1" s="162"/>
      <c r="AT1" s="162"/>
    </row>
    <row r="2" spans="2:46" ht="12.75">
      <c r="B2" s="1390" t="s">
        <v>960</v>
      </c>
      <c r="C2" s="1390"/>
      <c r="D2" s="1390"/>
      <c r="E2" s="1390"/>
      <c r="F2" s="1390"/>
      <c r="G2" s="1390"/>
      <c r="H2" s="139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2"/>
      <c r="AQ2" s="162"/>
      <c r="AR2" s="162"/>
      <c r="AS2" s="162"/>
      <c r="AT2" s="162"/>
    </row>
    <row r="3" spans="2:46" ht="13.5" thickBot="1"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2"/>
      <c r="AQ3" s="162"/>
      <c r="AR3" s="162"/>
      <c r="AS3" s="162"/>
      <c r="AT3" s="162"/>
    </row>
    <row r="4" spans="2:46" ht="40.5" customHeight="1" thickBot="1">
      <c r="B4" s="163" t="s">
        <v>954</v>
      </c>
      <c r="C4" s="161" t="s">
        <v>948</v>
      </c>
      <c r="D4" s="163" t="s">
        <v>961</v>
      </c>
      <c r="E4" s="163" t="s">
        <v>962</v>
      </c>
      <c r="F4" s="163" t="s">
        <v>963</v>
      </c>
      <c r="G4" s="163" t="s">
        <v>953</v>
      </c>
      <c r="H4" s="164" t="s">
        <v>666</v>
      </c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2"/>
      <c r="AQ4" s="162"/>
      <c r="AR4" s="162"/>
      <c r="AS4" s="162"/>
      <c r="AT4" s="162"/>
    </row>
    <row r="5" spans="2:46" ht="13.5" customHeight="1" thickBot="1">
      <c r="B5" s="1394" t="s">
        <v>949</v>
      </c>
      <c r="C5" s="1395"/>
      <c r="D5" s="1395"/>
      <c r="E5" s="1395"/>
      <c r="F5" s="1395"/>
      <c r="G5" s="1395"/>
      <c r="H5" s="1396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2"/>
      <c r="AQ5" s="162"/>
      <c r="AR5" s="162"/>
      <c r="AS5" s="162"/>
      <c r="AT5" s="162"/>
    </row>
    <row r="6" spans="2:46" ht="12.75">
      <c r="B6" s="984">
        <v>1</v>
      </c>
      <c r="C6" s="985" t="s">
        <v>955</v>
      </c>
      <c r="D6" s="986">
        <v>6.7</v>
      </c>
      <c r="E6" s="987">
        <v>35000</v>
      </c>
      <c r="F6" s="987">
        <v>34777</v>
      </c>
      <c r="G6" s="987">
        <v>8760</v>
      </c>
      <c r="H6" s="988">
        <f>D6*G6*(F6/E6)*(F6/E6)/1000</f>
        <v>57.946478836300415</v>
      </c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2"/>
      <c r="AQ6" s="162"/>
      <c r="AR6" s="162"/>
      <c r="AS6" s="162"/>
      <c r="AT6" s="162"/>
    </row>
    <row r="7" spans="2:46" ht="12.75">
      <c r="B7" s="989">
        <v>2</v>
      </c>
      <c r="C7" s="990" t="s">
        <v>955</v>
      </c>
      <c r="D7" s="991">
        <v>6.7</v>
      </c>
      <c r="E7" s="992">
        <v>35000</v>
      </c>
      <c r="F7" s="992">
        <v>34777</v>
      </c>
      <c r="G7" s="992">
        <v>8760</v>
      </c>
      <c r="H7" s="988">
        <f>D7*G7*(F7/E7)*(F7/E7)/1000</f>
        <v>57.946478836300415</v>
      </c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2"/>
      <c r="AQ7" s="162"/>
      <c r="AR7" s="162"/>
      <c r="AS7" s="162"/>
      <c r="AT7" s="162"/>
    </row>
    <row r="8" spans="2:46" ht="12.75">
      <c r="B8" s="989">
        <v>3</v>
      </c>
      <c r="C8" s="990" t="s">
        <v>956</v>
      </c>
      <c r="D8" s="991">
        <v>6.7</v>
      </c>
      <c r="E8" s="992">
        <v>35000</v>
      </c>
      <c r="F8" s="992">
        <v>34777</v>
      </c>
      <c r="G8" s="992">
        <v>8760</v>
      </c>
      <c r="H8" s="988">
        <f>D8*G8*(F8/E8)*(F8/E8)/1000</f>
        <v>57.946478836300415</v>
      </c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2"/>
      <c r="AQ8" s="162"/>
      <c r="AR8" s="162"/>
      <c r="AS8" s="162"/>
      <c r="AT8" s="162"/>
    </row>
    <row r="9" spans="2:46" ht="13.5" thickBot="1">
      <c r="B9" s="993">
        <v>4</v>
      </c>
      <c r="C9" s="994" t="s">
        <v>956</v>
      </c>
      <c r="D9" s="995">
        <v>6.7</v>
      </c>
      <c r="E9" s="996">
        <v>35000</v>
      </c>
      <c r="F9" s="996">
        <v>34777</v>
      </c>
      <c r="G9" s="996">
        <v>8760</v>
      </c>
      <c r="H9" s="988">
        <f>D9*G9*(F9/E9)*(F9/E9)/1000</f>
        <v>57.946478836300415</v>
      </c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2"/>
      <c r="AQ9" s="162"/>
      <c r="AR9" s="162"/>
      <c r="AS9" s="162"/>
      <c r="AT9" s="162"/>
    </row>
    <row r="10" spans="2:46" ht="13.5" customHeight="1" thickBot="1">
      <c r="B10" s="1391" t="s">
        <v>951</v>
      </c>
      <c r="C10" s="1392"/>
      <c r="D10" s="1392"/>
      <c r="E10" s="1392"/>
      <c r="F10" s="1392"/>
      <c r="G10" s="1393"/>
      <c r="H10" s="997">
        <f>SUM(H6:H9)</f>
        <v>231.78591534520166</v>
      </c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2"/>
      <c r="AQ10" s="162"/>
      <c r="AR10" s="162"/>
      <c r="AS10" s="162"/>
      <c r="AT10" s="162"/>
    </row>
    <row r="11" spans="2:46" ht="13.5" customHeight="1" thickBot="1">
      <c r="B11" s="1394" t="s">
        <v>950</v>
      </c>
      <c r="C11" s="1395"/>
      <c r="D11" s="1395"/>
      <c r="E11" s="1395"/>
      <c r="F11" s="1395"/>
      <c r="G11" s="1395"/>
      <c r="H11" s="1396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2"/>
      <c r="AQ11" s="162"/>
      <c r="AR11" s="162"/>
      <c r="AS11" s="162"/>
      <c r="AT11" s="162"/>
    </row>
    <row r="12" spans="2:46" ht="12.75">
      <c r="B12" s="984">
        <v>5</v>
      </c>
      <c r="C12" s="998" t="s">
        <v>325</v>
      </c>
      <c r="D12" s="999">
        <v>1.05</v>
      </c>
      <c r="E12" s="1000">
        <v>6000</v>
      </c>
      <c r="F12" s="1000">
        <v>5969</v>
      </c>
      <c r="G12" s="1000">
        <v>8760</v>
      </c>
      <c r="H12" s="1001">
        <f>D12*G12*(F12/E12)*(F12/E12)/1000</f>
        <v>9.103199535500002</v>
      </c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2"/>
      <c r="AQ12" s="162"/>
      <c r="AR12" s="162"/>
      <c r="AS12" s="162"/>
      <c r="AT12" s="162"/>
    </row>
    <row r="13" spans="2:46" ht="12.75">
      <c r="B13" s="989">
        <v>6</v>
      </c>
      <c r="C13" s="330" t="s">
        <v>532</v>
      </c>
      <c r="D13" s="1002">
        <v>0.54</v>
      </c>
      <c r="E13" s="1003">
        <v>6000</v>
      </c>
      <c r="F13" s="1004">
        <v>5959</v>
      </c>
      <c r="G13" s="1004">
        <v>8760</v>
      </c>
      <c r="H13" s="988">
        <f aca="true" t="shared" si="0" ref="H13:H46">D13*G13*(F13/E13)*(F13/E13)/1000</f>
        <v>4.6659720834</v>
      </c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2"/>
      <c r="AQ13" s="162"/>
      <c r="AR13" s="162"/>
      <c r="AS13" s="162"/>
      <c r="AT13" s="162"/>
    </row>
    <row r="14" spans="2:46" ht="12.75">
      <c r="B14" s="989">
        <v>7</v>
      </c>
      <c r="C14" s="330" t="s">
        <v>482</v>
      </c>
      <c r="D14" s="1002">
        <v>1.08</v>
      </c>
      <c r="E14" s="1003">
        <v>6000</v>
      </c>
      <c r="F14" s="1004">
        <v>5976</v>
      </c>
      <c r="G14" s="1004">
        <v>8760</v>
      </c>
      <c r="H14" s="988">
        <f t="shared" si="0"/>
        <v>9.385264972800002</v>
      </c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2"/>
      <c r="AQ14" s="162"/>
      <c r="AR14" s="162"/>
      <c r="AS14" s="162"/>
      <c r="AT14" s="162"/>
    </row>
    <row r="15" spans="2:46" ht="12.75">
      <c r="B15" s="989">
        <v>8</v>
      </c>
      <c r="C15" s="330" t="s">
        <v>482</v>
      </c>
      <c r="D15" s="1002">
        <v>1.08</v>
      </c>
      <c r="E15" s="1003">
        <v>6000</v>
      </c>
      <c r="F15" s="1004">
        <v>5976</v>
      </c>
      <c r="G15" s="1004">
        <v>8760</v>
      </c>
      <c r="H15" s="988">
        <f t="shared" si="0"/>
        <v>9.385264972800002</v>
      </c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2"/>
      <c r="AQ15" s="162"/>
      <c r="AR15" s="162"/>
      <c r="AS15" s="162"/>
      <c r="AT15" s="162"/>
    </row>
    <row r="16" spans="2:46" ht="12.75">
      <c r="B16" s="989">
        <v>9</v>
      </c>
      <c r="C16" s="330" t="s">
        <v>533</v>
      </c>
      <c r="D16" s="1002">
        <v>1.68</v>
      </c>
      <c r="E16" s="1003">
        <v>10000</v>
      </c>
      <c r="F16" s="1003">
        <v>9980</v>
      </c>
      <c r="G16" s="1004">
        <v>8760</v>
      </c>
      <c r="H16" s="988">
        <f t="shared" si="0"/>
        <v>14.657991667199997</v>
      </c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2"/>
      <c r="AQ16" s="162"/>
      <c r="AR16" s="162"/>
      <c r="AS16" s="162"/>
      <c r="AT16" s="162"/>
    </row>
    <row r="17" spans="2:46" ht="12.75">
      <c r="B17" s="989">
        <v>10</v>
      </c>
      <c r="C17" s="330" t="s">
        <v>533</v>
      </c>
      <c r="D17" s="1002">
        <v>1.68</v>
      </c>
      <c r="E17" s="1003">
        <v>10000</v>
      </c>
      <c r="F17" s="1003">
        <v>9980</v>
      </c>
      <c r="G17" s="1004">
        <v>8760</v>
      </c>
      <c r="H17" s="988">
        <f t="shared" si="0"/>
        <v>14.657991667199997</v>
      </c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2"/>
      <c r="AQ17" s="162"/>
      <c r="AR17" s="162"/>
      <c r="AS17" s="162"/>
      <c r="AT17" s="162"/>
    </row>
    <row r="18" spans="2:46" ht="12.75">
      <c r="B18" s="989">
        <v>11</v>
      </c>
      <c r="C18" s="330" t="s">
        <v>530</v>
      </c>
      <c r="D18" s="1002">
        <v>1.08</v>
      </c>
      <c r="E18" s="1003">
        <v>10000</v>
      </c>
      <c r="F18" s="1003">
        <v>9976</v>
      </c>
      <c r="G18" s="1004">
        <v>8760</v>
      </c>
      <c r="H18" s="988">
        <f t="shared" si="0"/>
        <v>9.415442654208002</v>
      </c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2"/>
      <c r="AQ18" s="162"/>
      <c r="AR18" s="162"/>
      <c r="AS18" s="162"/>
      <c r="AT18" s="162"/>
    </row>
    <row r="19" spans="2:46" ht="12.75">
      <c r="B19" s="989">
        <v>12</v>
      </c>
      <c r="C19" s="330" t="s">
        <v>530</v>
      </c>
      <c r="D19" s="1002">
        <v>1.08</v>
      </c>
      <c r="E19" s="1003">
        <v>10000</v>
      </c>
      <c r="F19" s="1003">
        <v>9976</v>
      </c>
      <c r="G19" s="1004">
        <v>8760</v>
      </c>
      <c r="H19" s="988">
        <f t="shared" si="0"/>
        <v>9.415442654208002</v>
      </c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2"/>
      <c r="AQ19" s="162"/>
      <c r="AR19" s="162"/>
      <c r="AS19" s="162"/>
      <c r="AT19" s="162"/>
    </row>
    <row r="20" spans="2:46" ht="12.75">
      <c r="B20" s="989">
        <v>13</v>
      </c>
      <c r="C20" s="330" t="s">
        <v>530</v>
      </c>
      <c r="D20" s="1002">
        <v>1.08</v>
      </c>
      <c r="E20" s="1003">
        <v>10000</v>
      </c>
      <c r="F20" s="1003">
        <v>9976</v>
      </c>
      <c r="G20" s="1004">
        <v>8760</v>
      </c>
      <c r="H20" s="988">
        <f t="shared" si="0"/>
        <v>9.415442654208002</v>
      </c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2"/>
      <c r="AQ20" s="162"/>
      <c r="AR20" s="162"/>
      <c r="AS20" s="162"/>
      <c r="AT20" s="162"/>
    </row>
    <row r="21" spans="2:46" ht="12.75">
      <c r="B21" s="989">
        <v>14</v>
      </c>
      <c r="C21" s="330" t="s">
        <v>958</v>
      </c>
      <c r="D21" s="1002">
        <v>1.68</v>
      </c>
      <c r="E21" s="1003">
        <v>6000</v>
      </c>
      <c r="F21" s="1003">
        <v>5980</v>
      </c>
      <c r="G21" s="1004">
        <v>8760</v>
      </c>
      <c r="H21" s="988">
        <f t="shared" si="0"/>
        <v>14.618851520000002</v>
      </c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2"/>
      <c r="AQ21" s="162"/>
      <c r="AR21" s="162"/>
      <c r="AS21" s="162"/>
      <c r="AT21" s="162"/>
    </row>
    <row r="22" spans="2:46" ht="12.75">
      <c r="B22" s="989">
        <v>15</v>
      </c>
      <c r="C22" s="330" t="s">
        <v>531</v>
      </c>
      <c r="D22" s="1002">
        <v>1</v>
      </c>
      <c r="E22" s="1003">
        <v>6000</v>
      </c>
      <c r="F22" s="1003">
        <v>5963</v>
      </c>
      <c r="G22" s="1004">
        <v>8760</v>
      </c>
      <c r="H22" s="988">
        <f t="shared" si="0"/>
        <v>8.652293123333333</v>
      </c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2"/>
      <c r="AQ22" s="162"/>
      <c r="AR22" s="162"/>
      <c r="AS22" s="162"/>
      <c r="AT22" s="162"/>
    </row>
    <row r="23" spans="2:46" ht="12.75">
      <c r="B23" s="989">
        <v>16</v>
      </c>
      <c r="C23" s="330" t="s">
        <v>482</v>
      </c>
      <c r="D23" s="1002">
        <v>1.08</v>
      </c>
      <c r="E23" s="1003">
        <v>6000</v>
      </c>
      <c r="F23" s="1003">
        <v>5976</v>
      </c>
      <c r="G23" s="1004">
        <v>8760</v>
      </c>
      <c r="H23" s="988">
        <f t="shared" si="0"/>
        <v>9.385264972800002</v>
      </c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2"/>
      <c r="AQ23" s="162"/>
      <c r="AR23" s="162"/>
      <c r="AS23" s="162"/>
      <c r="AT23" s="162"/>
    </row>
    <row r="24" spans="2:46" ht="12.75">
      <c r="B24" s="989">
        <v>17</v>
      </c>
      <c r="C24" s="330" t="s">
        <v>275</v>
      </c>
      <c r="D24" s="1002">
        <v>0.54</v>
      </c>
      <c r="E24" s="1003">
        <v>10000</v>
      </c>
      <c r="F24" s="1003">
        <v>9959</v>
      </c>
      <c r="G24" s="1004">
        <v>8760</v>
      </c>
      <c r="H24" s="988">
        <f t="shared" si="0"/>
        <v>4.691690238024001</v>
      </c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2"/>
      <c r="AQ24" s="162"/>
      <c r="AR24" s="162"/>
      <c r="AS24" s="162"/>
      <c r="AT24" s="162"/>
    </row>
    <row r="25" spans="2:46" ht="12.75">
      <c r="B25" s="989">
        <v>18</v>
      </c>
      <c r="C25" s="330" t="s">
        <v>275</v>
      </c>
      <c r="D25" s="1002">
        <v>0.54</v>
      </c>
      <c r="E25" s="1003">
        <v>10000</v>
      </c>
      <c r="F25" s="1003">
        <v>9959</v>
      </c>
      <c r="G25" s="1004">
        <v>8760</v>
      </c>
      <c r="H25" s="988">
        <f t="shared" si="0"/>
        <v>4.691690238024001</v>
      </c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2"/>
      <c r="AQ25" s="162"/>
      <c r="AR25" s="162"/>
      <c r="AS25" s="162"/>
      <c r="AT25" s="162"/>
    </row>
    <row r="26" spans="2:46" ht="12.75">
      <c r="B26" s="989">
        <v>19</v>
      </c>
      <c r="C26" s="330" t="s">
        <v>482</v>
      </c>
      <c r="D26" s="1002">
        <v>1.08</v>
      </c>
      <c r="E26" s="1003">
        <v>6000</v>
      </c>
      <c r="F26" s="1003">
        <v>5976</v>
      </c>
      <c r="G26" s="1004">
        <v>8760</v>
      </c>
      <c r="H26" s="988">
        <f t="shared" si="0"/>
        <v>9.385264972800002</v>
      </c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2"/>
      <c r="AQ26" s="162"/>
      <c r="AR26" s="162"/>
      <c r="AS26" s="162"/>
      <c r="AT26" s="162"/>
    </row>
    <row r="27" spans="2:46" ht="12.75">
      <c r="B27" s="989">
        <v>20</v>
      </c>
      <c r="C27" s="330" t="s">
        <v>532</v>
      </c>
      <c r="D27" s="1002">
        <v>0.54</v>
      </c>
      <c r="E27" s="1003">
        <v>6000</v>
      </c>
      <c r="F27" s="1003">
        <v>5959</v>
      </c>
      <c r="G27" s="1004">
        <v>8760</v>
      </c>
      <c r="H27" s="988">
        <f t="shared" si="0"/>
        <v>4.6659720834</v>
      </c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2"/>
      <c r="AQ27" s="162"/>
      <c r="AR27" s="162"/>
      <c r="AS27" s="162"/>
      <c r="AT27" s="162"/>
    </row>
    <row r="28" spans="2:46" ht="12.75">
      <c r="B28" s="989">
        <v>21</v>
      </c>
      <c r="C28" s="330" t="s">
        <v>958</v>
      </c>
      <c r="D28" s="1002">
        <v>1.68</v>
      </c>
      <c r="E28" s="1003">
        <v>6000</v>
      </c>
      <c r="F28" s="1003">
        <v>5980</v>
      </c>
      <c r="G28" s="1004">
        <v>8760</v>
      </c>
      <c r="H28" s="988">
        <f t="shared" si="0"/>
        <v>14.618851520000002</v>
      </c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2"/>
      <c r="AQ28" s="162"/>
      <c r="AR28" s="162"/>
      <c r="AS28" s="162"/>
      <c r="AT28" s="162"/>
    </row>
    <row r="29" spans="2:46" ht="12.75">
      <c r="B29" s="989">
        <v>22</v>
      </c>
      <c r="C29" s="330" t="s">
        <v>958</v>
      </c>
      <c r="D29" s="1002">
        <v>1.68</v>
      </c>
      <c r="E29" s="1003">
        <v>6000</v>
      </c>
      <c r="F29" s="1003">
        <v>5980</v>
      </c>
      <c r="G29" s="1004">
        <v>8760</v>
      </c>
      <c r="H29" s="988">
        <f t="shared" si="0"/>
        <v>14.618851520000002</v>
      </c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2"/>
      <c r="AQ29" s="162"/>
      <c r="AR29" s="162"/>
      <c r="AS29" s="162"/>
      <c r="AT29" s="162"/>
    </row>
    <row r="30" spans="2:46" ht="12.75">
      <c r="B30" s="989">
        <v>23</v>
      </c>
      <c r="C30" s="330" t="s">
        <v>532</v>
      </c>
      <c r="D30" s="1002">
        <v>0.54</v>
      </c>
      <c r="E30" s="1003">
        <v>6000</v>
      </c>
      <c r="F30" s="1003">
        <v>5959</v>
      </c>
      <c r="G30" s="1004">
        <v>8760</v>
      </c>
      <c r="H30" s="988">
        <f t="shared" si="0"/>
        <v>4.6659720834</v>
      </c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2"/>
      <c r="AQ30" s="162"/>
      <c r="AR30" s="162"/>
      <c r="AS30" s="162"/>
      <c r="AT30" s="162"/>
    </row>
    <row r="31" spans="2:46" ht="12.75">
      <c r="B31" s="989">
        <v>24</v>
      </c>
      <c r="C31" s="330" t="s">
        <v>532</v>
      </c>
      <c r="D31" s="1002">
        <v>0.54</v>
      </c>
      <c r="E31" s="1003">
        <v>6000</v>
      </c>
      <c r="F31" s="1003">
        <v>5959</v>
      </c>
      <c r="G31" s="1004">
        <v>8760</v>
      </c>
      <c r="H31" s="988">
        <f t="shared" si="0"/>
        <v>4.6659720834</v>
      </c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2"/>
      <c r="AQ31" s="162"/>
      <c r="AR31" s="162"/>
      <c r="AS31" s="162"/>
      <c r="AT31" s="162"/>
    </row>
    <row r="32" spans="2:46" ht="12.75">
      <c r="B32" s="989">
        <v>25</v>
      </c>
      <c r="C32" s="330" t="s">
        <v>530</v>
      </c>
      <c r="D32" s="1002">
        <v>1.08</v>
      </c>
      <c r="E32" s="1003">
        <v>10000</v>
      </c>
      <c r="F32" s="1003">
        <v>9976</v>
      </c>
      <c r="G32" s="1004">
        <v>8760</v>
      </c>
      <c r="H32" s="988">
        <f t="shared" si="0"/>
        <v>9.415442654208002</v>
      </c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2"/>
      <c r="AQ32" s="162"/>
      <c r="AR32" s="162"/>
      <c r="AS32" s="162"/>
      <c r="AT32" s="162"/>
    </row>
    <row r="33" spans="2:46" ht="12.75">
      <c r="B33" s="989">
        <v>26</v>
      </c>
      <c r="C33" s="330" t="s">
        <v>530</v>
      </c>
      <c r="D33" s="1002">
        <v>1.08</v>
      </c>
      <c r="E33" s="1003">
        <v>10000</v>
      </c>
      <c r="F33" s="1003">
        <v>9976</v>
      </c>
      <c r="G33" s="1004">
        <v>8760</v>
      </c>
      <c r="H33" s="988">
        <f t="shared" si="0"/>
        <v>9.415442654208002</v>
      </c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2"/>
      <c r="AQ33" s="162"/>
      <c r="AR33" s="162"/>
      <c r="AS33" s="162"/>
      <c r="AT33" s="162"/>
    </row>
    <row r="34" spans="2:46" ht="12.75">
      <c r="B34" s="989">
        <v>27</v>
      </c>
      <c r="C34" s="330" t="s">
        <v>530</v>
      </c>
      <c r="D34" s="1002">
        <v>1.08</v>
      </c>
      <c r="E34" s="1003">
        <v>10000</v>
      </c>
      <c r="F34" s="1003">
        <v>9976</v>
      </c>
      <c r="G34" s="1004">
        <v>8760</v>
      </c>
      <c r="H34" s="988">
        <f t="shared" si="0"/>
        <v>9.415442654208002</v>
      </c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2"/>
      <c r="AQ34" s="162"/>
      <c r="AR34" s="162"/>
      <c r="AS34" s="162"/>
      <c r="AT34" s="162"/>
    </row>
    <row r="35" spans="2:46" ht="12.75">
      <c r="B35" s="989">
        <v>28</v>
      </c>
      <c r="C35" s="330" t="s">
        <v>533</v>
      </c>
      <c r="D35" s="1002">
        <v>1.68</v>
      </c>
      <c r="E35" s="1003">
        <v>10000</v>
      </c>
      <c r="F35" s="1003">
        <v>9980</v>
      </c>
      <c r="G35" s="1004">
        <v>8760</v>
      </c>
      <c r="H35" s="988">
        <f t="shared" si="0"/>
        <v>14.657991667199997</v>
      </c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2"/>
      <c r="AQ35" s="162"/>
      <c r="AR35" s="162"/>
      <c r="AS35" s="162"/>
      <c r="AT35" s="162"/>
    </row>
    <row r="36" spans="2:46" ht="12.75">
      <c r="B36" s="989">
        <v>29</v>
      </c>
      <c r="C36" s="330" t="s">
        <v>530</v>
      </c>
      <c r="D36" s="1002">
        <v>1.08</v>
      </c>
      <c r="E36" s="1003">
        <v>10000</v>
      </c>
      <c r="F36" s="1003">
        <v>9976</v>
      </c>
      <c r="G36" s="1004">
        <v>8760</v>
      </c>
      <c r="H36" s="988">
        <f t="shared" si="0"/>
        <v>9.415442654208002</v>
      </c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2"/>
      <c r="AQ36" s="162"/>
      <c r="AR36" s="162"/>
      <c r="AS36" s="162"/>
      <c r="AT36" s="162"/>
    </row>
    <row r="37" spans="2:46" ht="12.75">
      <c r="B37" s="989">
        <v>30</v>
      </c>
      <c r="C37" s="330" t="s">
        <v>530</v>
      </c>
      <c r="D37" s="1002">
        <v>1.08</v>
      </c>
      <c r="E37" s="1003">
        <v>10000</v>
      </c>
      <c r="F37" s="1003">
        <v>9976</v>
      </c>
      <c r="G37" s="1004">
        <v>8760</v>
      </c>
      <c r="H37" s="988">
        <f t="shared" si="0"/>
        <v>9.415442654208002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2"/>
      <c r="AQ37" s="162"/>
      <c r="AR37" s="162"/>
      <c r="AS37" s="162"/>
      <c r="AT37" s="162"/>
    </row>
    <row r="38" spans="2:46" ht="12.75">
      <c r="B38" s="989">
        <v>31</v>
      </c>
      <c r="C38" s="330" t="s">
        <v>275</v>
      </c>
      <c r="D38" s="1002">
        <v>0.54</v>
      </c>
      <c r="E38" s="1003">
        <v>10000</v>
      </c>
      <c r="F38" s="1003">
        <v>9959</v>
      </c>
      <c r="G38" s="1004">
        <v>8760</v>
      </c>
      <c r="H38" s="988">
        <f t="shared" si="0"/>
        <v>4.691690238024001</v>
      </c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2"/>
      <c r="AQ38" s="162"/>
      <c r="AR38" s="162"/>
      <c r="AS38" s="162"/>
      <c r="AT38" s="162"/>
    </row>
    <row r="39" spans="2:46" ht="12.75">
      <c r="B39" s="989">
        <v>32</v>
      </c>
      <c r="C39" s="330" t="s">
        <v>275</v>
      </c>
      <c r="D39" s="1002">
        <v>0.54</v>
      </c>
      <c r="E39" s="1003">
        <v>10000</v>
      </c>
      <c r="F39" s="1003">
        <v>9959</v>
      </c>
      <c r="G39" s="1004">
        <v>8760</v>
      </c>
      <c r="H39" s="988">
        <f t="shared" si="0"/>
        <v>4.691690238024001</v>
      </c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2"/>
      <c r="AQ39" s="162"/>
      <c r="AR39" s="162"/>
      <c r="AS39" s="162"/>
      <c r="AT39" s="162"/>
    </row>
    <row r="40" spans="2:46" ht="12.75">
      <c r="B40" s="989">
        <v>33</v>
      </c>
      <c r="C40" s="330" t="s">
        <v>959</v>
      </c>
      <c r="D40" s="1002">
        <v>2.8</v>
      </c>
      <c r="E40" s="1003">
        <v>6000</v>
      </c>
      <c r="F40" s="1003">
        <v>5992</v>
      </c>
      <c r="G40" s="1004">
        <v>8760</v>
      </c>
      <c r="H40" s="988">
        <f t="shared" si="0"/>
        <v>24.462635605333336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2"/>
      <c r="AQ40" s="162"/>
      <c r="AR40" s="162"/>
      <c r="AS40" s="162"/>
      <c r="AT40" s="162"/>
    </row>
    <row r="41" spans="2:46" ht="12.75">
      <c r="B41" s="989">
        <v>34</v>
      </c>
      <c r="C41" s="330" t="s">
        <v>482</v>
      </c>
      <c r="D41" s="1002">
        <v>1.08</v>
      </c>
      <c r="E41" s="1003">
        <v>6000</v>
      </c>
      <c r="F41" s="1003">
        <v>5976</v>
      </c>
      <c r="G41" s="1004">
        <v>8760</v>
      </c>
      <c r="H41" s="988">
        <f t="shared" si="0"/>
        <v>9.385264972800002</v>
      </c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2"/>
      <c r="AQ41" s="162"/>
      <c r="AR41" s="162"/>
      <c r="AS41" s="162"/>
      <c r="AT41" s="162"/>
    </row>
    <row r="42" spans="2:46" ht="12.75">
      <c r="B42" s="989">
        <v>35</v>
      </c>
      <c r="C42" s="330" t="s">
        <v>240</v>
      </c>
      <c r="D42" s="1002">
        <v>1.68</v>
      </c>
      <c r="E42" s="1003">
        <v>6000</v>
      </c>
      <c r="F42" s="1003">
        <v>5980</v>
      </c>
      <c r="G42" s="1004">
        <v>8760</v>
      </c>
      <c r="H42" s="988">
        <f t="shared" si="0"/>
        <v>14.618851520000002</v>
      </c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2"/>
      <c r="AQ42" s="162"/>
      <c r="AR42" s="162"/>
      <c r="AS42" s="162"/>
      <c r="AT42" s="162"/>
    </row>
    <row r="43" spans="2:46" ht="12.75">
      <c r="B43" s="989">
        <v>36</v>
      </c>
      <c r="C43" s="330" t="s">
        <v>482</v>
      </c>
      <c r="D43" s="1002">
        <v>1.08</v>
      </c>
      <c r="E43" s="1003">
        <v>6000</v>
      </c>
      <c r="F43" s="1003">
        <v>5976</v>
      </c>
      <c r="G43" s="1004">
        <v>8760</v>
      </c>
      <c r="H43" s="988">
        <f t="shared" si="0"/>
        <v>9.385264972800002</v>
      </c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2"/>
      <c r="AQ43" s="162"/>
      <c r="AR43" s="162"/>
      <c r="AS43" s="162"/>
      <c r="AT43" s="162"/>
    </row>
    <row r="44" spans="2:46" ht="12.75">
      <c r="B44" s="989">
        <v>37</v>
      </c>
      <c r="C44" s="330" t="s">
        <v>957</v>
      </c>
      <c r="D44" s="1002">
        <v>1.05</v>
      </c>
      <c r="E44" s="1003">
        <v>10000</v>
      </c>
      <c r="F44" s="1003">
        <v>9969</v>
      </c>
      <c r="G44" s="1004">
        <v>8760</v>
      </c>
      <c r="H44" s="988">
        <f t="shared" si="0"/>
        <v>9.14106079278</v>
      </c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2"/>
      <c r="AQ44" s="162"/>
      <c r="AR44" s="162"/>
      <c r="AS44" s="162"/>
      <c r="AT44" s="162"/>
    </row>
    <row r="45" spans="2:46" ht="12.75">
      <c r="B45" s="989">
        <v>38</v>
      </c>
      <c r="C45" s="330" t="s">
        <v>530</v>
      </c>
      <c r="D45" s="1002">
        <v>1.08</v>
      </c>
      <c r="E45" s="1003">
        <v>10000</v>
      </c>
      <c r="F45" s="1003">
        <v>9976</v>
      </c>
      <c r="G45" s="1004">
        <v>8760</v>
      </c>
      <c r="H45" s="988">
        <f t="shared" si="0"/>
        <v>9.415442654208002</v>
      </c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2"/>
      <c r="AQ45" s="162"/>
      <c r="AR45" s="162"/>
      <c r="AS45" s="162"/>
      <c r="AT45" s="162"/>
    </row>
    <row r="46" spans="2:46" ht="13.5" thickBot="1">
      <c r="B46" s="989">
        <v>39</v>
      </c>
      <c r="C46" s="1005" t="s">
        <v>275</v>
      </c>
      <c r="D46" s="1006">
        <v>0.54</v>
      </c>
      <c r="E46" s="1007">
        <v>10000</v>
      </c>
      <c r="F46" s="1007">
        <v>9959</v>
      </c>
      <c r="G46" s="1008">
        <v>8760</v>
      </c>
      <c r="H46" s="1009">
        <f t="shared" si="0"/>
        <v>4.691690238024001</v>
      </c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2"/>
      <c r="AQ46" s="162"/>
      <c r="AR46" s="162"/>
      <c r="AS46" s="162"/>
      <c r="AT46" s="162"/>
    </row>
    <row r="47" spans="2:46" ht="13.5" customHeight="1" thickBot="1">
      <c r="B47" s="1391" t="s">
        <v>952</v>
      </c>
      <c r="C47" s="1392"/>
      <c r="D47" s="1392"/>
      <c r="E47" s="1392"/>
      <c r="F47" s="1392"/>
      <c r="G47" s="1393"/>
      <c r="H47" s="997">
        <f>SUM(H12:H46)</f>
        <v>336.9814833869387</v>
      </c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2"/>
      <c r="AQ47" s="162"/>
      <c r="AR47" s="162"/>
      <c r="AS47" s="162"/>
      <c r="AT47" s="162"/>
    </row>
    <row r="48" spans="2:46" ht="13.5" customHeight="1" thickBot="1">
      <c r="B48" s="1391" t="s">
        <v>538</v>
      </c>
      <c r="C48" s="1392"/>
      <c r="D48" s="1392"/>
      <c r="E48" s="1392"/>
      <c r="F48" s="1392"/>
      <c r="G48" s="1393"/>
      <c r="H48" s="997">
        <f>H10+H47</f>
        <v>568.7673987321404</v>
      </c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2"/>
      <c r="AQ48" s="162"/>
      <c r="AR48" s="162"/>
      <c r="AS48" s="162"/>
      <c r="AT48" s="162"/>
    </row>
    <row r="49" spans="2:46" ht="12.75">
      <c r="B49" s="1010"/>
      <c r="C49" s="1010"/>
      <c r="D49" s="1010"/>
      <c r="E49" s="1010"/>
      <c r="F49" s="1010"/>
      <c r="G49" s="1010"/>
      <c r="H49" s="101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2"/>
      <c r="AQ49" s="162"/>
      <c r="AR49" s="162"/>
      <c r="AS49" s="162"/>
      <c r="AT49" s="162"/>
    </row>
    <row r="50" spans="2:46" ht="13.5" customHeight="1">
      <c r="B50" s="1011"/>
      <c r="C50" s="1011"/>
      <c r="D50" s="1011"/>
      <c r="E50" s="1011"/>
      <c r="F50" s="1011"/>
      <c r="G50" s="1011"/>
      <c r="H50" s="1011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2"/>
      <c r="AQ50" s="162"/>
      <c r="AR50" s="162"/>
      <c r="AS50" s="162"/>
      <c r="AT50" s="162"/>
    </row>
    <row r="51" spans="2:46" ht="12.75">
      <c r="B51" s="1010"/>
      <c r="C51" s="1010"/>
      <c r="D51" s="1010"/>
      <c r="E51" s="1010"/>
      <c r="F51" s="1010"/>
      <c r="G51" s="1010"/>
      <c r="H51" s="101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2"/>
      <c r="AQ51" s="162"/>
      <c r="AR51" s="162"/>
      <c r="AS51" s="162"/>
      <c r="AT51" s="162"/>
    </row>
    <row r="52" spans="2:46" ht="12.75">
      <c r="B52" s="1010"/>
      <c r="C52" s="1010"/>
      <c r="D52" s="1010"/>
      <c r="E52" s="1010"/>
      <c r="F52" s="1010"/>
      <c r="G52" s="1010"/>
      <c r="H52" s="101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2"/>
      <c r="AQ52" s="162"/>
      <c r="AR52" s="162"/>
      <c r="AS52" s="162"/>
      <c r="AT52" s="162"/>
    </row>
    <row r="53" spans="2:46" ht="12.75">
      <c r="B53" s="1010"/>
      <c r="C53" s="1010"/>
      <c r="D53" s="1010"/>
      <c r="E53" s="1010"/>
      <c r="F53" s="1010"/>
      <c r="G53" s="1010"/>
      <c r="H53" s="101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2"/>
      <c r="AQ53" s="162"/>
      <c r="AR53" s="162"/>
      <c r="AS53" s="162"/>
      <c r="AT53" s="162"/>
    </row>
    <row r="54" spans="2:46" ht="12.75">
      <c r="B54" s="1010"/>
      <c r="C54" s="1010"/>
      <c r="D54" s="1010"/>
      <c r="E54" s="1010"/>
      <c r="F54" s="1010"/>
      <c r="G54" s="1010"/>
      <c r="H54" s="101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2"/>
      <c r="AQ54" s="162"/>
      <c r="AR54" s="162"/>
      <c r="AS54" s="162"/>
      <c r="AT54" s="162"/>
    </row>
    <row r="55" spans="2:46" ht="12.75">
      <c r="B55" s="1010"/>
      <c r="C55" s="1010"/>
      <c r="D55" s="1010"/>
      <c r="E55" s="1010"/>
      <c r="F55" s="1010"/>
      <c r="G55" s="1010"/>
      <c r="H55" s="101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2"/>
      <c r="AQ55" s="162"/>
      <c r="AR55" s="162"/>
      <c r="AS55" s="162"/>
      <c r="AT55" s="162"/>
    </row>
    <row r="56" spans="2:46" ht="12.75">
      <c r="B56" s="1010"/>
      <c r="C56" s="1010"/>
      <c r="D56" s="1010"/>
      <c r="E56" s="1010"/>
      <c r="F56" s="1010"/>
      <c r="G56" s="1010"/>
      <c r="H56" s="101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2"/>
      <c r="AQ56" s="162"/>
      <c r="AR56" s="162"/>
      <c r="AS56" s="162"/>
      <c r="AT56" s="162"/>
    </row>
    <row r="57" spans="2:46" ht="12.75">
      <c r="B57" s="1010"/>
      <c r="C57" s="1010"/>
      <c r="D57" s="1010"/>
      <c r="E57" s="1010"/>
      <c r="F57" s="1010"/>
      <c r="G57" s="1010"/>
      <c r="H57" s="101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2"/>
      <c r="AQ57" s="162"/>
      <c r="AR57" s="162"/>
      <c r="AS57" s="162"/>
      <c r="AT57" s="162"/>
    </row>
    <row r="58" spans="2:46" ht="12.75">
      <c r="B58" s="1010"/>
      <c r="C58" s="1010"/>
      <c r="D58" s="1010"/>
      <c r="E58" s="1010"/>
      <c r="F58" s="1010"/>
      <c r="G58" s="1010"/>
      <c r="H58" s="101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2"/>
      <c r="AQ58" s="162"/>
      <c r="AR58" s="162"/>
      <c r="AS58" s="162"/>
      <c r="AT58" s="162"/>
    </row>
    <row r="59" spans="2:46" ht="12.75">
      <c r="B59" s="1010"/>
      <c r="C59" s="1010"/>
      <c r="D59" s="1010"/>
      <c r="E59" s="1010"/>
      <c r="F59" s="1010"/>
      <c r="G59" s="1010"/>
      <c r="H59" s="101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2"/>
      <c r="AQ59" s="162"/>
      <c r="AR59" s="162"/>
      <c r="AS59" s="162"/>
      <c r="AT59" s="162"/>
    </row>
    <row r="60" spans="2:46" ht="12.75">
      <c r="B60" s="1010"/>
      <c r="C60" s="1010"/>
      <c r="D60" s="1010"/>
      <c r="E60" s="1010"/>
      <c r="F60" s="1010"/>
      <c r="G60" s="1010"/>
      <c r="H60" s="101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2"/>
      <c r="AQ60" s="162"/>
      <c r="AR60" s="162"/>
      <c r="AS60" s="162"/>
      <c r="AT60" s="162"/>
    </row>
    <row r="61" spans="2:46" ht="12.75">
      <c r="B61" s="1010"/>
      <c r="C61" s="1010"/>
      <c r="D61" s="1010"/>
      <c r="E61" s="1010"/>
      <c r="F61" s="1010"/>
      <c r="G61" s="1010"/>
      <c r="H61" s="101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2"/>
      <c r="AQ61" s="162"/>
      <c r="AR61" s="162"/>
      <c r="AS61" s="162"/>
      <c r="AT61" s="162"/>
    </row>
    <row r="62" spans="2:46" ht="12.75">
      <c r="B62" s="1010"/>
      <c r="C62" s="1010"/>
      <c r="D62" s="1010"/>
      <c r="E62" s="1010"/>
      <c r="F62" s="1010"/>
      <c r="G62" s="1010"/>
      <c r="H62" s="101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2"/>
      <c r="AQ62" s="162"/>
      <c r="AR62" s="162"/>
      <c r="AS62" s="162"/>
      <c r="AT62" s="162"/>
    </row>
    <row r="63" spans="2:46" ht="12.75">
      <c r="B63" s="1010"/>
      <c r="C63" s="1010"/>
      <c r="D63" s="1010"/>
      <c r="E63" s="1010"/>
      <c r="F63" s="1010"/>
      <c r="G63" s="1010"/>
      <c r="H63" s="101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2"/>
      <c r="AQ63" s="162"/>
      <c r="AR63" s="162"/>
      <c r="AS63" s="162"/>
      <c r="AT63" s="162"/>
    </row>
    <row r="64" spans="2:46" ht="12.75">
      <c r="B64" s="1010"/>
      <c r="C64" s="1010"/>
      <c r="D64" s="1010"/>
      <c r="E64" s="1010"/>
      <c r="F64" s="1010"/>
      <c r="G64" s="1010"/>
      <c r="H64" s="101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2"/>
      <c r="AQ64" s="162"/>
      <c r="AR64" s="162"/>
      <c r="AS64" s="162"/>
      <c r="AT64" s="162"/>
    </row>
    <row r="65" spans="2:46" ht="12.75">
      <c r="B65" s="1010"/>
      <c r="C65" s="1010"/>
      <c r="D65" s="1010"/>
      <c r="E65" s="1010"/>
      <c r="F65" s="1010"/>
      <c r="G65" s="1010"/>
      <c r="H65" s="101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2"/>
      <c r="AQ65" s="162"/>
      <c r="AR65" s="162"/>
      <c r="AS65" s="162"/>
      <c r="AT65" s="162"/>
    </row>
    <row r="66" spans="2:46" ht="12.75">
      <c r="B66" s="1010"/>
      <c r="C66" s="1010"/>
      <c r="D66" s="1010"/>
      <c r="E66" s="1010"/>
      <c r="F66" s="1010"/>
      <c r="G66" s="1010"/>
      <c r="H66" s="101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2"/>
      <c r="AQ66" s="162"/>
      <c r="AR66" s="162"/>
      <c r="AS66" s="162"/>
      <c r="AT66" s="162"/>
    </row>
    <row r="67" spans="2:46" ht="12.75">
      <c r="B67" s="1010"/>
      <c r="C67" s="1010"/>
      <c r="D67" s="1010"/>
      <c r="E67" s="1010"/>
      <c r="F67" s="1010"/>
      <c r="G67" s="1010"/>
      <c r="H67" s="101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2"/>
      <c r="AQ67" s="162"/>
      <c r="AR67" s="162"/>
      <c r="AS67" s="162"/>
      <c r="AT67" s="162"/>
    </row>
    <row r="68" spans="2:46" ht="12.75"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2"/>
      <c r="AQ68" s="162"/>
      <c r="AR68" s="162"/>
      <c r="AS68" s="162"/>
      <c r="AT68" s="162"/>
    </row>
    <row r="69" spans="2:46" ht="12.75"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2"/>
      <c r="AQ69" s="162"/>
      <c r="AR69" s="162"/>
      <c r="AS69" s="162"/>
      <c r="AT69" s="162"/>
    </row>
    <row r="70" spans="2:46" ht="12.75"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2"/>
      <c r="AQ70" s="162"/>
      <c r="AR70" s="162"/>
      <c r="AS70" s="162"/>
      <c r="AT70" s="162"/>
    </row>
    <row r="71" spans="2:46" ht="12.75"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2"/>
      <c r="AQ71" s="162"/>
      <c r="AR71" s="162"/>
      <c r="AS71" s="162"/>
      <c r="AT71" s="162"/>
    </row>
    <row r="72" spans="2:46" ht="12.75"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2"/>
      <c r="AQ72" s="162"/>
      <c r="AR72" s="162"/>
      <c r="AS72" s="162"/>
      <c r="AT72" s="162"/>
    </row>
    <row r="73" spans="2:46" ht="12.75"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2"/>
      <c r="AQ73" s="162"/>
      <c r="AR73" s="162"/>
      <c r="AS73" s="162"/>
      <c r="AT73" s="162"/>
    </row>
    <row r="74" spans="2:46" ht="12.75"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2"/>
      <c r="AQ74" s="162"/>
      <c r="AR74" s="162"/>
      <c r="AS74" s="162"/>
      <c r="AT74" s="162"/>
    </row>
    <row r="75" spans="2:46" ht="12.75"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2"/>
      <c r="AQ75" s="162"/>
      <c r="AR75" s="162"/>
      <c r="AS75" s="162"/>
      <c r="AT75" s="162"/>
    </row>
    <row r="76" spans="2:46" ht="12.75"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2"/>
      <c r="AQ76" s="162"/>
      <c r="AR76" s="162"/>
      <c r="AS76" s="162"/>
      <c r="AT76" s="162"/>
    </row>
    <row r="77" spans="2:46" ht="12.75"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2"/>
      <c r="AQ77" s="162"/>
      <c r="AR77" s="162"/>
      <c r="AS77" s="162"/>
      <c r="AT77" s="162"/>
    </row>
    <row r="78" spans="2:46" ht="12.75"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2"/>
      <c r="AQ78" s="162"/>
      <c r="AR78" s="162"/>
      <c r="AS78" s="162"/>
      <c r="AT78" s="162"/>
    </row>
    <row r="79" spans="2:46" ht="12.75"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2"/>
      <c r="AQ79" s="162"/>
      <c r="AR79" s="162"/>
      <c r="AS79" s="162"/>
      <c r="AT79" s="162"/>
    </row>
    <row r="80" spans="2:46" ht="12.75"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2"/>
      <c r="AQ80" s="162"/>
      <c r="AR80" s="162"/>
      <c r="AS80" s="162"/>
      <c r="AT80" s="162"/>
    </row>
    <row r="81" spans="2:46" ht="12.75"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2"/>
      <c r="AQ81" s="162"/>
      <c r="AR81" s="162"/>
      <c r="AS81" s="162"/>
      <c r="AT81" s="162"/>
    </row>
    <row r="82" spans="2:46" ht="12.75"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2"/>
      <c r="AQ82" s="162"/>
      <c r="AR82" s="162"/>
      <c r="AS82" s="162"/>
      <c r="AT82" s="162"/>
    </row>
    <row r="83" spans="2:46" ht="12.75"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2"/>
      <c r="AQ83" s="162"/>
      <c r="AR83" s="162"/>
      <c r="AS83" s="162"/>
      <c r="AT83" s="162"/>
    </row>
    <row r="84" spans="2:46" ht="12.75"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2"/>
      <c r="AQ84" s="162"/>
      <c r="AR84" s="162"/>
      <c r="AS84" s="162"/>
      <c r="AT84" s="162"/>
    </row>
    <row r="85" spans="2:46" ht="12.75"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2"/>
      <c r="AQ85" s="162"/>
      <c r="AR85" s="162"/>
      <c r="AS85" s="162"/>
      <c r="AT85" s="162"/>
    </row>
    <row r="86" spans="2:46" ht="12.75"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2"/>
      <c r="AQ86" s="162"/>
      <c r="AR86" s="162"/>
      <c r="AS86" s="162"/>
      <c r="AT86" s="162"/>
    </row>
    <row r="87" spans="2:46" ht="12.75"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2"/>
      <c r="AQ87" s="162"/>
      <c r="AR87" s="162"/>
      <c r="AS87" s="162"/>
      <c r="AT87" s="162"/>
    </row>
    <row r="88" spans="2:46" ht="12.75"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2"/>
      <c r="AQ88" s="162"/>
      <c r="AR88" s="162"/>
      <c r="AS88" s="162"/>
      <c r="AT88" s="162"/>
    </row>
    <row r="89" spans="2:46" ht="12.75"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2"/>
      <c r="AQ89" s="162"/>
      <c r="AR89" s="162"/>
      <c r="AS89" s="162"/>
      <c r="AT89" s="162"/>
    </row>
    <row r="90" spans="2:46" ht="12.75"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2"/>
      <c r="AQ90" s="162"/>
      <c r="AR90" s="162"/>
      <c r="AS90" s="162"/>
      <c r="AT90" s="162"/>
    </row>
    <row r="91" spans="2:46" ht="12.75"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2"/>
      <c r="AQ91" s="162"/>
      <c r="AR91" s="162"/>
      <c r="AS91" s="162"/>
      <c r="AT91" s="162"/>
    </row>
    <row r="92" spans="2:46" ht="12.75"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2"/>
      <c r="AQ92" s="162"/>
      <c r="AR92" s="162"/>
      <c r="AS92" s="162"/>
      <c r="AT92" s="162"/>
    </row>
    <row r="93" spans="2:46" ht="12.75"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2"/>
      <c r="AQ93" s="162"/>
      <c r="AR93" s="162"/>
      <c r="AS93" s="162"/>
      <c r="AT93" s="162"/>
    </row>
    <row r="94" spans="2:46" ht="12.75"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2"/>
      <c r="AQ94" s="162"/>
      <c r="AR94" s="162"/>
      <c r="AS94" s="162"/>
      <c r="AT94" s="162"/>
    </row>
    <row r="95" spans="2:46" ht="12.75"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2"/>
      <c r="AQ95" s="162"/>
      <c r="AR95" s="162"/>
      <c r="AS95" s="162"/>
      <c r="AT95" s="162"/>
    </row>
    <row r="96" spans="2:46" ht="12.75"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2"/>
      <c r="AQ96" s="162"/>
      <c r="AR96" s="162"/>
      <c r="AS96" s="162"/>
      <c r="AT96" s="162"/>
    </row>
    <row r="97" spans="2:46" ht="12.75"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2"/>
      <c r="AQ97" s="162"/>
      <c r="AR97" s="162"/>
      <c r="AS97" s="162"/>
      <c r="AT97" s="162"/>
    </row>
    <row r="98" spans="2:46" ht="12.75"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2"/>
      <c r="AQ98" s="162"/>
      <c r="AR98" s="162"/>
      <c r="AS98" s="162"/>
      <c r="AT98" s="162"/>
    </row>
    <row r="99" spans="2:46" ht="12.75"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2"/>
      <c r="AQ99" s="162"/>
      <c r="AR99" s="162"/>
      <c r="AS99" s="162"/>
      <c r="AT99" s="162"/>
    </row>
    <row r="100" spans="2:46" ht="12.75"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2"/>
      <c r="AQ100" s="162"/>
      <c r="AR100" s="162"/>
      <c r="AS100" s="162"/>
      <c r="AT100" s="162"/>
    </row>
    <row r="101" spans="2:46" ht="12.75"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2"/>
      <c r="AQ101" s="162"/>
      <c r="AR101" s="162"/>
      <c r="AS101" s="162"/>
      <c r="AT101" s="162"/>
    </row>
    <row r="102" spans="2:46" ht="12.75"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2"/>
      <c r="AQ102" s="162"/>
      <c r="AR102" s="162"/>
      <c r="AS102" s="162"/>
      <c r="AT102" s="162"/>
    </row>
    <row r="103" spans="2:46" ht="12.75"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2"/>
      <c r="AQ103" s="162"/>
      <c r="AR103" s="162"/>
      <c r="AS103" s="162"/>
      <c r="AT103" s="162"/>
    </row>
    <row r="104" spans="2:46" ht="12.75"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2"/>
      <c r="AQ104" s="162"/>
      <c r="AR104" s="162"/>
      <c r="AS104" s="162"/>
      <c r="AT104" s="162"/>
    </row>
    <row r="105" spans="2:46" ht="12.75"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2"/>
      <c r="AQ105" s="162"/>
      <c r="AR105" s="162"/>
      <c r="AS105" s="162"/>
      <c r="AT105" s="162"/>
    </row>
    <row r="106" spans="2:46" ht="12.75"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2"/>
      <c r="AQ106" s="162"/>
      <c r="AR106" s="162"/>
      <c r="AS106" s="162"/>
      <c r="AT106" s="162"/>
    </row>
    <row r="107" spans="2:46" ht="12.75"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2"/>
      <c r="AQ107" s="162"/>
      <c r="AR107" s="162"/>
      <c r="AS107" s="162"/>
      <c r="AT107" s="162"/>
    </row>
    <row r="108" spans="2:46" ht="12.75"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2"/>
      <c r="AQ108" s="162"/>
      <c r="AR108" s="162"/>
      <c r="AS108" s="162"/>
      <c r="AT108" s="162"/>
    </row>
    <row r="109" spans="2:46" ht="12.75"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2"/>
      <c r="AQ109" s="162"/>
      <c r="AR109" s="162"/>
      <c r="AS109" s="162"/>
      <c r="AT109" s="162"/>
    </row>
    <row r="110" spans="2:46" ht="12.75"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2"/>
      <c r="AQ110" s="162"/>
      <c r="AR110" s="162"/>
      <c r="AS110" s="162"/>
      <c r="AT110" s="162"/>
    </row>
    <row r="111" spans="2:46" ht="12.75"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2"/>
      <c r="AQ111" s="162"/>
      <c r="AR111" s="162"/>
      <c r="AS111" s="162"/>
      <c r="AT111" s="162"/>
    </row>
    <row r="112" spans="2:46" ht="12.75"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2"/>
      <c r="AQ112" s="162"/>
      <c r="AR112" s="162"/>
      <c r="AS112" s="162"/>
      <c r="AT112" s="162"/>
    </row>
    <row r="113" spans="2:46" ht="12.75"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2"/>
      <c r="AQ113" s="162"/>
      <c r="AR113" s="162"/>
      <c r="AS113" s="162"/>
      <c r="AT113" s="162"/>
    </row>
    <row r="114" spans="2:46" ht="12.75"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2"/>
      <c r="AQ114" s="162"/>
      <c r="AR114" s="162"/>
      <c r="AS114" s="162"/>
      <c r="AT114" s="162"/>
    </row>
    <row r="115" spans="2:46" ht="12.75">
      <c r="B115" s="160"/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2"/>
      <c r="AQ115" s="162"/>
      <c r="AR115" s="162"/>
      <c r="AS115" s="162"/>
      <c r="AT115" s="162"/>
    </row>
    <row r="116" spans="2:46" ht="12.75"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2"/>
      <c r="AQ116" s="162"/>
      <c r="AR116" s="162"/>
      <c r="AS116" s="162"/>
      <c r="AT116" s="162"/>
    </row>
    <row r="117" spans="2:46" ht="12.75"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2"/>
      <c r="AQ117" s="162"/>
      <c r="AR117" s="162"/>
      <c r="AS117" s="162"/>
      <c r="AT117" s="162"/>
    </row>
    <row r="118" spans="2:46" ht="12.75"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2"/>
      <c r="AQ118" s="162"/>
      <c r="AR118" s="162"/>
      <c r="AS118" s="162"/>
      <c r="AT118" s="162"/>
    </row>
    <row r="119" spans="2:46" ht="12.75">
      <c r="B119" s="160"/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2"/>
      <c r="AQ119" s="162"/>
      <c r="AR119" s="162"/>
      <c r="AS119" s="162"/>
      <c r="AT119" s="162"/>
    </row>
    <row r="120" spans="2:46" ht="12.75"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2"/>
      <c r="AQ120" s="162"/>
      <c r="AR120" s="162"/>
      <c r="AS120" s="162"/>
      <c r="AT120" s="162"/>
    </row>
    <row r="121" spans="2:46" ht="12.75"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2"/>
      <c r="AQ121" s="162"/>
      <c r="AR121" s="162"/>
      <c r="AS121" s="162"/>
      <c r="AT121" s="162"/>
    </row>
    <row r="122" spans="2:46" ht="12.75"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2"/>
      <c r="AQ122" s="162"/>
      <c r="AR122" s="162"/>
      <c r="AS122" s="162"/>
      <c r="AT122" s="162"/>
    </row>
    <row r="123" spans="2:46" ht="12.75"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2"/>
      <c r="AQ123" s="162"/>
      <c r="AR123" s="162"/>
      <c r="AS123" s="162"/>
      <c r="AT123" s="162"/>
    </row>
    <row r="124" spans="2:46" ht="12.75">
      <c r="B124" s="16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2"/>
      <c r="AQ124" s="162"/>
      <c r="AR124" s="162"/>
      <c r="AS124" s="162"/>
      <c r="AT124" s="162"/>
    </row>
    <row r="125" spans="2:46" ht="12.75"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2"/>
      <c r="AQ125" s="162"/>
      <c r="AR125" s="162"/>
      <c r="AS125" s="162"/>
      <c r="AT125" s="162"/>
    </row>
    <row r="126" spans="2:46" ht="12.75"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2"/>
      <c r="AQ126" s="162"/>
      <c r="AR126" s="162"/>
      <c r="AS126" s="162"/>
      <c r="AT126" s="162"/>
    </row>
    <row r="127" spans="2:46" ht="12.75">
      <c r="B127" s="160"/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160"/>
      <c r="AN127" s="160"/>
      <c r="AO127" s="160"/>
      <c r="AP127" s="162"/>
      <c r="AQ127" s="162"/>
      <c r="AR127" s="162"/>
      <c r="AS127" s="162"/>
      <c r="AT127" s="162"/>
    </row>
    <row r="128" spans="2:46" ht="12.75"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160"/>
      <c r="AN128" s="160"/>
      <c r="AO128" s="160"/>
      <c r="AP128" s="162"/>
      <c r="AQ128" s="162"/>
      <c r="AR128" s="162"/>
      <c r="AS128" s="162"/>
      <c r="AT128" s="162"/>
    </row>
    <row r="129" spans="2:46" ht="12.75">
      <c r="B129" s="160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2"/>
      <c r="AQ129" s="162"/>
      <c r="AR129" s="162"/>
      <c r="AS129" s="162"/>
      <c r="AT129" s="162"/>
    </row>
    <row r="130" spans="2:46" ht="12.75">
      <c r="B130" s="160"/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2"/>
      <c r="AQ130" s="162"/>
      <c r="AR130" s="162"/>
      <c r="AS130" s="162"/>
      <c r="AT130" s="162"/>
    </row>
    <row r="131" spans="2:46" ht="12.75">
      <c r="B131" s="160"/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2"/>
      <c r="AQ131" s="162"/>
      <c r="AR131" s="162"/>
      <c r="AS131" s="162"/>
      <c r="AT131" s="162"/>
    </row>
    <row r="132" spans="2:46" ht="12.75">
      <c r="B132" s="160"/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2"/>
      <c r="AQ132" s="162"/>
      <c r="AR132" s="162"/>
      <c r="AS132" s="162"/>
      <c r="AT132" s="162"/>
    </row>
    <row r="133" spans="2:46" ht="12.75"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2"/>
      <c r="AQ133" s="162"/>
      <c r="AR133" s="162"/>
      <c r="AS133" s="162"/>
      <c r="AT133" s="162"/>
    </row>
    <row r="134" spans="2:46" ht="12.75">
      <c r="B134" s="160"/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2"/>
      <c r="AQ134" s="162"/>
      <c r="AR134" s="162"/>
      <c r="AS134" s="162"/>
      <c r="AT134" s="162"/>
    </row>
    <row r="135" spans="2:46" ht="12.75">
      <c r="B135" s="160"/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2"/>
      <c r="AQ135" s="162"/>
      <c r="AR135" s="162"/>
      <c r="AS135" s="162"/>
      <c r="AT135" s="162"/>
    </row>
    <row r="136" spans="2:46" ht="12.75">
      <c r="B136" s="160"/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2"/>
      <c r="AQ136" s="162"/>
      <c r="AR136" s="162"/>
      <c r="AS136" s="162"/>
      <c r="AT136" s="162"/>
    </row>
    <row r="137" spans="2:46" ht="12.75"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160"/>
      <c r="AN137" s="160"/>
      <c r="AO137" s="160"/>
      <c r="AP137" s="162"/>
      <c r="AQ137" s="162"/>
      <c r="AR137" s="162"/>
      <c r="AS137" s="162"/>
      <c r="AT137" s="162"/>
    </row>
    <row r="138" spans="2:46" ht="12.75"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  <c r="AM138" s="160"/>
      <c r="AN138" s="160"/>
      <c r="AO138" s="160"/>
      <c r="AP138" s="162"/>
      <c r="AQ138" s="162"/>
      <c r="AR138" s="162"/>
      <c r="AS138" s="162"/>
      <c r="AT138" s="162"/>
    </row>
    <row r="139" spans="2:46" ht="12.75">
      <c r="B139" s="160"/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2"/>
      <c r="AQ139" s="162"/>
      <c r="AR139" s="162"/>
      <c r="AS139" s="162"/>
      <c r="AT139" s="162"/>
    </row>
    <row r="140" spans="2:46" ht="12.75">
      <c r="B140" s="160"/>
      <c r="C140" s="160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2"/>
      <c r="AQ140" s="162"/>
      <c r="AR140" s="162"/>
      <c r="AS140" s="162"/>
      <c r="AT140" s="162"/>
    </row>
    <row r="141" spans="2:46" ht="12.75">
      <c r="B141" s="160"/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160"/>
      <c r="AN141" s="160"/>
      <c r="AO141" s="160"/>
      <c r="AP141" s="162"/>
      <c r="AQ141" s="162"/>
      <c r="AR141" s="162"/>
      <c r="AS141" s="162"/>
      <c r="AT141" s="162"/>
    </row>
    <row r="142" spans="2:46" ht="12.75">
      <c r="B142" s="160"/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160"/>
      <c r="AN142" s="160"/>
      <c r="AO142" s="160"/>
      <c r="AP142" s="162"/>
      <c r="AQ142" s="162"/>
      <c r="AR142" s="162"/>
      <c r="AS142" s="162"/>
      <c r="AT142" s="162"/>
    </row>
    <row r="143" spans="2:46" ht="12.75">
      <c r="B143" s="160"/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160"/>
      <c r="AN143" s="160"/>
      <c r="AO143" s="160"/>
      <c r="AP143" s="162"/>
      <c r="AQ143" s="162"/>
      <c r="AR143" s="162"/>
      <c r="AS143" s="162"/>
      <c r="AT143" s="162"/>
    </row>
    <row r="144" spans="2:46" ht="12.75">
      <c r="B144" s="160"/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160"/>
      <c r="AN144" s="160"/>
      <c r="AO144" s="160"/>
      <c r="AP144" s="162"/>
      <c r="AQ144" s="162"/>
      <c r="AR144" s="162"/>
      <c r="AS144" s="162"/>
      <c r="AT144" s="162"/>
    </row>
    <row r="145" spans="2:46" ht="12.75">
      <c r="B145" s="160"/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160"/>
      <c r="AN145" s="160"/>
      <c r="AO145" s="160"/>
      <c r="AP145" s="162"/>
      <c r="AQ145" s="162"/>
      <c r="AR145" s="162"/>
      <c r="AS145" s="162"/>
      <c r="AT145" s="162"/>
    </row>
    <row r="146" spans="2:46" ht="12.75">
      <c r="B146" s="160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2"/>
      <c r="AQ146" s="162"/>
      <c r="AR146" s="162"/>
      <c r="AS146" s="162"/>
      <c r="AT146" s="162"/>
    </row>
    <row r="147" spans="2:46" ht="12.75">
      <c r="B147" s="160"/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0"/>
      <c r="AP147" s="162"/>
      <c r="AQ147" s="162"/>
      <c r="AR147" s="162"/>
      <c r="AS147" s="162"/>
      <c r="AT147" s="162"/>
    </row>
    <row r="148" spans="2:46" ht="12.75">
      <c r="B148" s="160"/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2"/>
      <c r="AQ148" s="162"/>
      <c r="AR148" s="162"/>
      <c r="AS148" s="162"/>
      <c r="AT148" s="162"/>
    </row>
    <row r="149" spans="2:46" ht="12.75">
      <c r="B149" s="160"/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2"/>
      <c r="AQ149" s="162"/>
      <c r="AR149" s="162"/>
      <c r="AS149" s="162"/>
      <c r="AT149" s="162"/>
    </row>
    <row r="150" spans="2:46" ht="12.75">
      <c r="B150" s="160"/>
      <c r="C150" s="160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2"/>
      <c r="AQ150" s="162"/>
      <c r="AR150" s="162"/>
      <c r="AS150" s="162"/>
      <c r="AT150" s="162"/>
    </row>
    <row r="151" spans="2:46" ht="12.75">
      <c r="B151" s="160"/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2"/>
      <c r="AQ151" s="162"/>
      <c r="AR151" s="162"/>
      <c r="AS151" s="162"/>
      <c r="AT151" s="162"/>
    </row>
    <row r="152" spans="2:46" ht="12.75">
      <c r="B152" s="160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162"/>
      <c r="AQ152" s="162"/>
      <c r="AR152" s="162"/>
      <c r="AS152" s="162"/>
      <c r="AT152" s="162"/>
    </row>
    <row r="153" spans="2:46" ht="12.75">
      <c r="B153" s="160"/>
      <c r="C153" s="160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2"/>
      <c r="AQ153" s="162"/>
      <c r="AR153" s="162"/>
      <c r="AS153" s="162"/>
      <c r="AT153" s="162"/>
    </row>
    <row r="154" spans="2:46" ht="12.75">
      <c r="B154" s="160"/>
      <c r="C154" s="160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2"/>
      <c r="AQ154" s="162"/>
      <c r="AR154" s="162"/>
      <c r="AS154" s="162"/>
      <c r="AT154" s="162"/>
    </row>
    <row r="155" spans="2:46" ht="12.75">
      <c r="B155" s="160"/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2"/>
      <c r="AQ155" s="162"/>
      <c r="AR155" s="162"/>
      <c r="AS155" s="162"/>
      <c r="AT155" s="162"/>
    </row>
    <row r="156" spans="2:46" ht="12.75">
      <c r="B156" s="160"/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2"/>
      <c r="AQ156" s="162"/>
      <c r="AR156" s="162"/>
      <c r="AS156" s="162"/>
      <c r="AT156" s="162"/>
    </row>
    <row r="157" spans="2:46" ht="12.75">
      <c r="B157" s="160"/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2"/>
      <c r="AQ157" s="162"/>
      <c r="AR157" s="162"/>
      <c r="AS157" s="162"/>
      <c r="AT157" s="162"/>
    </row>
    <row r="158" spans="2:46" ht="12.75"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2"/>
      <c r="AQ158" s="162"/>
      <c r="AR158" s="162"/>
      <c r="AS158" s="162"/>
      <c r="AT158" s="162"/>
    </row>
    <row r="159" spans="2:46" ht="12.75">
      <c r="B159" s="160"/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0"/>
      <c r="AK159" s="160"/>
      <c r="AL159" s="160"/>
      <c r="AM159" s="160"/>
      <c r="AN159" s="160"/>
      <c r="AO159" s="160"/>
      <c r="AP159" s="162"/>
      <c r="AQ159" s="162"/>
      <c r="AR159" s="162"/>
      <c r="AS159" s="162"/>
      <c r="AT159" s="162"/>
    </row>
    <row r="160" spans="2:46" ht="12.75">
      <c r="B160" s="160"/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2"/>
      <c r="AQ160" s="162"/>
      <c r="AR160" s="162"/>
      <c r="AS160" s="162"/>
      <c r="AT160" s="162"/>
    </row>
    <row r="161" spans="2:46" ht="12.75">
      <c r="B161" s="160"/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60"/>
      <c r="AM161" s="160"/>
      <c r="AN161" s="160"/>
      <c r="AO161" s="160"/>
      <c r="AP161" s="162"/>
      <c r="AQ161" s="162"/>
      <c r="AR161" s="162"/>
      <c r="AS161" s="162"/>
      <c r="AT161" s="162"/>
    </row>
    <row r="162" spans="2:46" ht="12.75">
      <c r="B162" s="160"/>
      <c r="C162" s="160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2"/>
      <c r="AQ162" s="162"/>
      <c r="AR162" s="162"/>
      <c r="AS162" s="162"/>
      <c r="AT162" s="162"/>
    </row>
    <row r="163" spans="2:46" ht="12.75">
      <c r="B163" s="160"/>
      <c r="C163" s="160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2"/>
      <c r="AQ163" s="162"/>
      <c r="AR163" s="162"/>
      <c r="AS163" s="162"/>
      <c r="AT163" s="162"/>
    </row>
    <row r="164" spans="2:46" ht="12.75">
      <c r="B164" s="160"/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2"/>
      <c r="AQ164" s="162"/>
      <c r="AR164" s="162"/>
      <c r="AS164" s="162"/>
      <c r="AT164" s="162"/>
    </row>
    <row r="165" spans="2:46" ht="12.75"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160"/>
      <c r="AH165" s="160"/>
      <c r="AI165" s="160"/>
      <c r="AJ165" s="160"/>
      <c r="AK165" s="160"/>
      <c r="AL165" s="160"/>
      <c r="AM165" s="160"/>
      <c r="AN165" s="160"/>
      <c r="AO165" s="160"/>
      <c r="AP165" s="162"/>
      <c r="AQ165" s="162"/>
      <c r="AR165" s="162"/>
      <c r="AS165" s="162"/>
      <c r="AT165" s="162"/>
    </row>
    <row r="166" spans="2:46" ht="12.75">
      <c r="B166" s="160"/>
      <c r="C166" s="160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60"/>
      <c r="AD166" s="160"/>
      <c r="AE166" s="160"/>
      <c r="AF166" s="160"/>
      <c r="AG166" s="160"/>
      <c r="AH166" s="160"/>
      <c r="AI166" s="160"/>
      <c r="AJ166" s="160"/>
      <c r="AK166" s="160"/>
      <c r="AL166" s="160"/>
      <c r="AM166" s="160"/>
      <c r="AN166" s="160"/>
      <c r="AO166" s="160"/>
      <c r="AP166" s="162"/>
      <c r="AQ166" s="162"/>
      <c r="AR166" s="162"/>
      <c r="AS166" s="162"/>
      <c r="AT166" s="162"/>
    </row>
    <row r="167" spans="2:46" ht="12.75">
      <c r="B167" s="160"/>
      <c r="C167" s="160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60"/>
      <c r="AI167" s="160"/>
      <c r="AJ167" s="160"/>
      <c r="AK167" s="160"/>
      <c r="AL167" s="160"/>
      <c r="AM167" s="160"/>
      <c r="AN167" s="160"/>
      <c r="AO167" s="160"/>
      <c r="AP167" s="162"/>
      <c r="AQ167" s="162"/>
      <c r="AR167" s="162"/>
      <c r="AS167" s="162"/>
      <c r="AT167" s="162"/>
    </row>
    <row r="168" spans="2:46" ht="12.75">
      <c r="B168" s="160"/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2"/>
      <c r="AQ168" s="162"/>
      <c r="AR168" s="162"/>
      <c r="AS168" s="162"/>
      <c r="AT168" s="162"/>
    </row>
    <row r="169" spans="2:46" ht="12.75">
      <c r="B169" s="160"/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0"/>
      <c r="AG169" s="160"/>
      <c r="AH169" s="160"/>
      <c r="AI169" s="160"/>
      <c r="AJ169" s="160"/>
      <c r="AK169" s="160"/>
      <c r="AL169" s="160"/>
      <c r="AM169" s="160"/>
      <c r="AN169" s="160"/>
      <c r="AO169" s="160"/>
      <c r="AP169" s="162"/>
      <c r="AQ169" s="162"/>
      <c r="AR169" s="162"/>
      <c r="AS169" s="162"/>
      <c r="AT169" s="162"/>
    </row>
    <row r="170" spans="2:46" ht="12.75"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160"/>
      <c r="AM170" s="160"/>
      <c r="AN170" s="160"/>
      <c r="AO170" s="160"/>
      <c r="AP170" s="162"/>
      <c r="AQ170" s="162"/>
      <c r="AR170" s="162"/>
      <c r="AS170" s="162"/>
      <c r="AT170" s="162"/>
    </row>
    <row r="171" spans="2:46" ht="12.75"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2"/>
      <c r="AQ171" s="162"/>
      <c r="AR171" s="162"/>
      <c r="AS171" s="162"/>
      <c r="AT171" s="162"/>
    </row>
    <row r="172" spans="2:46" ht="12.75">
      <c r="B172" s="160"/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2"/>
      <c r="AQ172" s="162"/>
      <c r="AR172" s="162"/>
      <c r="AS172" s="162"/>
      <c r="AT172" s="162"/>
    </row>
    <row r="173" spans="2:46" ht="12.75"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  <c r="AG173" s="160"/>
      <c r="AH173" s="160"/>
      <c r="AI173" s="160"/>
      <c r="AJ173" s="160"/>
      <c r="AK173" s="160"/>
      <c r="AL173" s="160"/>
      <c r="AM173" s="160"/>
      <c r="AN173" s="160"/>
      <c r="AO173" s="160"/>
      <c r="AP173" s="162"/>
      <c r="AQ173" s="162"/>
      <c r="AR173" s="162"/>
      <c r="AS173" s="162"/>
      <c r="AT173" s="162"/>
    </row>
    <row r="174" spans="2:46" ht="12.75">
      <c r="B174" s="160"/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0"/>
      <c r="AG174" s="160"/>
      <c r="AH174" s="160"/>
      <c r="AI174" s="160"/>
      <c r="AJ174" s="160"/>
      <c r="AK174" s="160"/>
      <c r="AL174" s="160"/>
      <c r="AM174" s="160"/>
      <c r="AN174" s="160"/>
      <c r="AO174" s="160"/>
      <c r="AP174" s="162"/>
      <c r="AQ174" s="162"/>
      <c r="AR174" s="162"/>
      <c r="AS174" s="162"/>
      <c r="AT174" s="162"/>
    </row>
    <row r="175" spans="2:46" ht="12.75">
      <c r="B175" s="160"/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160"/>
      <c r="AG175" s="160"/>
      <c r="AH175" s="160"/>
      <c r="AI175" s="160"/>
      <c r="AJ175" s="160"/>
      <c r="AK175" s="160"/>
      <c r="AL175" s="160"/>
      <c r="AM175" s="160"/>
      <c r="AN175" s="160"/>
      <c r="AO175" s="160"/>
      <c r="AP175" s="162"/>
      <c r="AQ175" s="162"/>
      <c r="AR175" s="162"/>
      <c r="AS175" s="162"/>
      <c r="AT175" s="162"/>
    </row>
    <row r="176" spans="2:46" ht="12.75">
      <c r="B176" s="160"/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2"/>
      <c r="AQ176" s="162"/>
      <c r="AR176" s="162"/>
      <c r="AS176" s="162"/>
      <c r="AT176" s="162"/>
    </row>
    <row r="177" spans="2:46" ht="12.75">
      <c r="B177" s="160"/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2"/>
      <c r="AQ177" s="162"/>
      <c r="AR177" s="162"/>
      <c r="AS177" s="162"/>
      <c r="AT177" s="162"/>
    </row>
    <row r="178" spans="2:46" ht="12.75"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0"/>
      <c r="AF178" s="160"/>
      <c r="AG178" s="160"/>
      <c r="AH178" s="160"/>
      <c r="AI178" s="160"/>
      <c r="AJ178" s="160"/>
      <c r="AK178" s="160"/>
      <c r="AL178" s="160"/>
      <c r="AM178" s="160"/>
      <c r="AN178" s="160"/>
      <c r="AO178" s="160"/>
      <c r="AP178" s="162"/>
      <c r="AQ178" s="162"/>
      <c r="AR178" s="162"/>
      <c r="AS178" s="162"/>
      <c r="AT178" s="162"/>
    </row>
    <row r="179" spans="2:46" ht="12.75">
      <c r="B179" s="160"/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0"/>
      <c r="AG179" s="160"/>
      <c r="AH179" s="160"/>
      <c r="AI179" s="160"/>
      <c r="AJ179" s="160"/>
      <c r="AK179" s="160"/>
      <c r="AL179" s="160"/>
      <c r="AM179" s="160"/>
      <c r="AN179" s="160"/>
      <c r="AO179" s="160"/>
      <c r="AP179" s="162"/>
      <c r="AQ179" s="162"/>
      <c r="AR179" s="162"/>
      <c r="AS179" s="162"/>
      <c r="AT179" s="162"/>
    </row>
    <row r="180" spans="2:46" ht="12.75">
      <c r="B180" s="160"/>
      <c r="C180" s="160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0"/>
      <c r="AG180" s="160"/>
      <c r="AH180" s="160"/>
      <c r="AI180" s="160"/>
      <c r="AJ180" s="160"/>
      <c r="AK180" s="160"/>
      <c r="AL180" s="160"/>
      <c r="AM180" s="160"/>
      <c r="AN180" s="160"/>
      <c r="AO180" s="160"/>
      <c r="AP180" s="162"/>
      <c r="AQ180" s="162"/>
      <c r="AR180" s="162"/>
      <c r="AS180" s="162"/>
      <c r="AT180" s="162"/>
    </row>
    <row r="181" spans="2:46" ht="12.75">
      <c r="B181" s="160"/>
      <c r="C181" s="160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2"/>
      <c r="AQ181" s="162"/>
      <c r="AR181" s="162"/>
      <c r="AS181" s="162"/>
      <c r="AT181" s="162"/>
    </row>
    <row r="182" spans="2:46" ht="12.75">
      <c r="B182" s="160"/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2"/>
      <c r="AQ182" s="162"/>
      <c r="AR182" s="162"/>
      <c r="AS182" s="162"/>
      <c r="AT182" s="162"/>
    </row>
    <row r="183" spans="2:46" ht="12.75">
      <c r="B183" s="160"/>
      <c r="C183" s="160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2"/>
      <c r="AQ183" s="162"/>
      <c r="AR183" s="162"/>
      <c r="AS183" s="162"/>
      <c r="AT183" s="162"/>
    </row>
    <row r="184" spans="2:46" ht="12.75">
      <c r="B184" s="160"/>
      <c r="C184" s="160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2"/>
      <c r="AQ184" s="162"/>
      <c r="AR184" s="162"/>
      <c r="AS184" s="162"/>
      <c r="AT184" s="162"/>
    </row>
    <row r="185" spans="2:46" ht="12.75">
      <c r="B185" s="160"/>
      <c r="C185" s="160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2"/>
      <c r="AQ185" s="162"/>
      <c r="AR185" s="162"/>
      <c r="AS185" s="162"/>
      <c r="AT185" s="162"/>
    </row>
    <row r="186" spans="2:46" ht="12.75">
      <c r="B186" s="160"/>
      <c r="C186" s="160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2"/>
      <c r="AQ186" s="162"/>
      <c r="AR186" s="162"/>
      <c r="AS186" s="162"/>
      <c r="AT186" s="162"/>
    </row>
    <row r="187" spans="2:46" ht="12.75">
      <c r="B187" s="160"/>
      <c r="C187" s="160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160"/>
      <c r="AH187" s="160"/>
      <c r="AI187" s="160"/>
      <c r="AJ187" s="160"/>
      <c r="AK187" s="160"/>
      <c r="AL187" s="160"/>
      <c r="AM187" s="160"/>
      <c r="AN187" s="160"/>
      <c r="AO187" s="160"/>
      <c r="AP187" s="162"/>
      <c r="AQ187" s="162"/>
      <c r="AR187" s="162"/>
      <c r="AS187" s="162"/>
      <c r="AT187" s="162"/>
    </row>
    <row r="188" spans="2:46" ht="12.75">
      <c r="B188" s="160"/>
      <c r="C188" s="160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0"/>
      <c r="AH188" s="160"/>
      <c r="AI188" s="160"/>
      <c r="AJ188" s="160"/>
      <c r="AK188" s="160"/>
      <c r="AL188" s="160"/>
      <c r="AM188" s="160"/>
      <c r="AN188" s="160"/>
      <c r="AO188" s="160"/>
      <c r="AP188" s="162"/>
      <c r="AQ188" s="162"/>
      <c r="AR188" s="162"/>
      <c r="AS188" s="162"/>
      <c r="AT188" s="162"/>
    </row>
    <row r="189" spans="2:46" ht="12.75">
      <c r="B189" s="160"/>
      <c r="C189" s="160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2"/>
      <c r="AQ189" s="162"/>
      <c r="AR189" s="162"/>
      <c r="AS189" s="162"/>
      <c r="AT189" s="162"/>
    </row>
    <row r="190" spans="2:46" ht="12.75">
      <c r="B190" s="160"/>
      <c r="C190" s="160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2"/>
      <c r="AQ190" s="162"/>
      <c r="AR190" s="162"/>
      <c r="AS190" s="162"/>
      <c r="AT190" s="162"/>
    </row>
    <row r="191" spans="2:46" ht="12.75">
      <c r="B191" s="160"/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2"/>
      <c r="AQ191" s="162"/>
      <c r="AR191" s="162"/>
      <c r="AS191" s="162"/>
      <c r="AT191" s="162"/>
    </row>
    <row r="192" spans="2:46" ht="12.75">
      <c r="B192" s="160"/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160"/>
      <c r="AH192" s="160"/>
      <c r="AI192" s="160"/>
      <c r="AJ192" s="160"/>
      <c r="AK192" s="160"/>
      <c r="AL192" s="160"/>
      <c r="AM192" s="160"/>
      <c r="AN192" s="160"/>
      <c r="AO192" s="160"/>
      <c r="AP192" s="162"/>
      <c r="AQ192" s="162"/>
      <c r="AR192" s="162"/>
      <c r="AS192" s="162"/>
      <c r="AT192" s="162"/>
    </row>
    <row r="193" spans="2:46" ht="12.75">
      <c r="B193" s="160"/>
      <c r="C193" s="160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60"/>
      <c r="AH193" s="160"/>
      <c r="AI193" s="160"/>
      <c r="AJ193" s="160"/>
      <c r="AK193" s="160"/>
      <c r="AL193" s="160"/>
      <c r="AM193" s="160"/>
      <c r="AN193" s="160"/>
      <c r="AO193" s="160"/>
      <c r="AP193" s="162"/>
      <c r="AQ193" s="162"/>
      <c r="AR193" s="162"/>
      <c r="AS193" s="162"/>
      <c r="AT193" s="162"/>
    </row>
    <row r="194" spans="2:46" ht="12.75">
      <c r="B194" s="160"/>
      <c r="C194" s="160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0"/>
      <c r="AK194" s="160"/>
      <c r="AL194" s="160"/>
      <c r="AM194" s="160"/>
      <c r="AN194" s="160"/>
      <c r="AO194" s="160"/>
      <c r="AP194" s="162"/>
      <c r="AQ194" s="162"/>
      <c r="AR194" s="162"/>
      <c r="AS194" s="162"/>
      <c r="AT194" s="162"/>
    </row>
    <row r="195" spans="2:46" ht="12.75">
      <c r="B195" s="160"/>
      <c r="C195" s="160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0"/>
      <c r="AG195" s="160"/>
      <c r="AH195" s="160"/>
      <c r="AI195" s="160"/>
      <c r="AJ195" s="160"/>
      <c r="AK195" s="160"/>
      <c r="AL195" s="160"/>
      <c r="AM195" s="160"/>
      <c r="AN195" s="160"/>
      <c r="AO195" s="160"/>
      <c r="AP195" s="162"/>
      <c r="AQ195" s="162"/>
      <c r="AR195" s="162"/>
      <c r="AS195" s="162"/>
      <c r="AT195" s="162"/>
    </row>
    <row r="196" spans="2:46" ht="12.75">
      <c r="B196" s="160"/>
      <c r="C196" s="160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60"/>
      <c r="AD196" s="160"/>
      <c r="AE196" s="160"/>
      <c r="AF196" s="160"/>
      <c r="AG196" s="160"/>
      <c r="AH196" s="160"/>
      <c r="AI196" s="160"/>
      <c r="AJ196" s="160"/>
      <c r="AK196" s="160"/>
      <c r="AL196" s="160"/>
      <c r="AM196" s="160"/>
      <c r="AN196" s="160"/>
      <c r="AO196" s="160"/>
      <c r="AP196" s="162"/>
      <c r="AQ196" s="162"/>
      <c r="AR196" s="162"/>
      <c r="AS196" s="162"/>
      <c r="AT196" s="162"/>
    </row>
    <row r="197" spans="2:46" ht="12.75">
      <c r="B197" s="160"/>
      <c r="C197" s="160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60"/>
      <c r="AD197" s="160"/>
      <c r="AE197" s="160"/>
      <c r="AF197" s="160"/>
      <c r="AG197" s="160"/>
      <c r="AH197" s="160"/>
      <c r="AI197" s="160"/>
      <c r="AJ197" s="160"/>
      <c r="AK197" s="160"/>
      <c r="AL197" s="160"/>
      <c r="AM197" s="160"/>
      <c r="AN197" s="160"/>
      <c r="AO197" s="160"/>
      <c r="AP197" s="162"/>
      <c r="AQ197" s="162"/>
      <c r="AR197" s="162"/>
      <c r="AS197" s="162"/>
      <c r="AT197" s="162"/>
    </row>
    <row r="198" spans="2:46" ht="12.75">
      <c r="B198" s="160"/>
      <c r="C198" s="160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  <c r="AG198" s="160"/>
      <c r="AH198" s="160"/>
      <c r="AI198" s="160"/>
      <c r="AJ198" s="160"/>
      <c r="AK198" s="160"/>
      <c r="AL198" s="160"/>
      <c r="AM198" s="160"/>
      <c r="AN198" s="160"/>
      <c r="AO198" s="160"/>
      <c r="AP198" s="162"/>
      <c r="AQ198" s="162"/>
      <c r="AR198" s="162"/>
      <c r="AS198" s="162"/>
      <c r="AT198" s="162"/>
    </row>
    <row r="199" spans="2:46" ht="12.75">
      <c r="B199" s="160"/>
      <c r="C199" s="160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0"/>
      <c r="AF199" s="160"/>
      <c r="AG199" s="160"/>
      <c r="AH199" s="160"/>
      <c r="AI199" s="160"/>
      <c r="AJ199" s="160"/>
      <c r="AK199" s="160"/>
      <c r="AL199" s="160"/>
      <c r="AM199" s="160"/>
      <c r="AN199" s="160"/>
      <c r="AO199" s="160"/>
      <c r="AP199" s="162"/>
      <c r="AQ199" s="162"/>
      <c r="AR199" s="162"/>
      <c r="AS199" s="162"/>
      <c r="AT199" s="162"/>
    </row>
    <row r="200" spans="2:46" ht="12.75">
      <c r="B200" s="160"/>
      <c r="C200" s="160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60"/>
      <c r="AF200" s="160"/>
      <c r="AG200" s="160"/>
      <c r="AH200" s="160"/>
      <c r="AI200" s="160"/>
      <c r="AJ200" s="160"/>
      <c r="AK200" s="160"/>
      <c r="AL200" s="160"/>
      <c r="AM200" s="160"/>
      <c r="AN200" s="160"/>
      <c r="AO200" s="160"/>
      <c r="AP200" s="162"/>
      <c r="AQ200" s="162"/>
      <c r="AR200" s="162"/>
      <c r="AS200" s="162"/>
      <c r="AT200" s="162"/>
    </row>
    <row r="201" spans="2:46" ht="12.75">
      <c r="B201" s="160"/>
      <c r="C201" s="160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0"/>
      <c r="AF201" s="160"/>
      <c r="AG201" s="160"/>
      <c r="AH201" s="160"/>
      <c r="AI201" s="160"/>
      <c r="AJ201" s="160"/>
      <c r="AK201" s="160"/>
      <c r="AL201" s="160"/>
      <c r="AM201" s="160"/>
      <c r="AN201" s="160"/>
      <c r="AO201" s="160"/>
      <c r="AP201" s="162"/>
      <c r="AQ201" s="162"/>
      <c r="AR201" s="162"/>
      <c r="AS201" s="162"/>
      <c r="AT201" s="162"/>
    </row>
    <row r="202" spans="2:46" ht="12.75">
      <c r="B202" s="160"/>
      <c r="C202" s="160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/>
      <c r="AF202" s="160"/>
      <c r="AG202" s="160"/>
      <c r="AH202" s="160"/>
      <c r="AI202" s="160"/>
      <c r="AJ202" s="160"/>
      <c r="AK202" s="160"/>
      <c r="AL202" s="160"/>
      <c r="AM202" s="160"/>
      <c r="AN202" s="160"/>
      <c r="AO202" s="160"/>
      <c r="AP202" s="162"/>
      <c r="AQ202" s="162"/>
      <c r="AR202" s="162"/>
      <c r="AS202" s="162"/>
      <c r="AT202" s="162"/>
    </row>
    <row r="203" spans="2:46" ht="12.75">
      <c r="B203" s="160"/>
      <c r="C203" s="160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/>
      <c r="AF203" s="160"/>
      <c r="AG203" s="160"/>
      <c r="AH203" s="160"/>
      <c r="AI203" s="160"/>
      <c r="AJ203" s="160"/>
      <c r="AK203" s="160"/>
      <c r="AL203" s="160"/>
      <c r="AM203" s="160"/>
      <c r="AN203" s="160"/>
      <c r="AO203" s="160"/>
      <c r="AP203" s="162"/>
      <c r="AQ203" s="162"/>
      <c r="AR203" s="162"/>
      <c r="AS203" s="162"/>
      <c r="AT203" s="162"/>
    </row>
    <row r="204" spans="2:46" ht="12.75">
      <c r="B204" s="160"/>
      <c r="C204" s="160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60"/>
      <c r="AD204" s="160"/>
      <c r="AE204" s="160"/>
      <c r="AF204" s="160"/>
      <c r="AG204" s="160"/>
      <c r="AH204" s="160"/>
      <c r="AI204" s="160"/>
      <c r="AJ204" s="160"/>
      <c r="AK204" s="160"/>
      <c r="AL204" s="160"/>
      <c r="AM204" s="160"/>
      <c r="AN204" s="160"/>
      <c r="AO204" s="160"/>
      <c r="AP204" s="162"/>
      <c r="AQ204" s="162"/>
      <c r="AR204" s="162"/>
      <c r="AS204" s="162"/>
      <c r="AT204" s="162"/>
    </row>
    <row r="205" spans="2:46" ht="12.75">
      <c r="B205" s="160"/>
      <c r="C205" s="160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  <c r="AG205" s="160"/>
      <c r="AH205" s="160"/>
      <c r="AI205" s="160"/>
      <c r="AJ205" s="160"/>
      <c r="AK205" s="160"/>
      <c r="AL205" s="160"/>
      <c r="AM205" s="160"/>
      <c r="AN205" s="160"/>
      <c r="AO205" s="160"/>
      <c r="AP205" s="162"/>
      <c r="AQ205" s="162"/>
      <c r="AR205" s="162"/>
      <c r="AS205" s="162"/>
      <c r="AT205" s="162"/>
    </row>
    <row r="206" spans="2:46" ht="12.75">
      <c r="B206" s="160"/>
      <c r="C206" s="160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0"/>
      <c r="AH206" s="160"/>
      <c r="AI206" s="160"/>
      <c r="AJ206" s="160"/>
      <c r="AK206" s="160"/>
      <c r="AL206" s="160"/>
      <c r="AM206" s="160"/>
      <c r="AN206" s="160"/>
      <c r="AO206" s="160"/>
      <c r="AP206" s="162"/>
      <c r="AQ206" s="162"/>
      <c r="AR206" s="162"/>
      <c r="AS206" s="162"/>
      <c r="AT206" s="162"/>
    </row>
    <row r="207" spans="2:46" ht="12.75">
      <c r="B207" s="160"/>
      <c r="C207" s="160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160"/>
      <c r="AH207" s="160"/>
      <c r="AI207" s="160"/>
      <c r="AJ207" s="160"/>
      <c r="AK207" s="160"/>
      <c r="AL207" s="160"/>
      <c r="AM207" s="160"/>
      <c r="AN207" s="160"/>
      <c r="AO207" s="160"/>
      <c r="AP207" s="162"/>
      <c r="AQ207" s="162"/>
      <c r="AR207" s="162"/>
      <c r="AS207" s="162"/>
      <c r="AT207" s="162"/>
    </row>
    <row r="208" spans="2:46" ht="12.75">
      <c r="B208" s="160"/>
      <c r="C208" s="160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60"/>
      <c r="AD208" s="160"/>
      <c r="AE208" s="160"/>
      <c r="AF208" s="160"/>
      <c r="AG208" s="160"/>
      <c r="AH208" s="160"/>
      <c r="AI208" s="160"/>
      <c r="AJ208" s="160"/>
      <c r="AK208" s="160"/>
      <c r="AL208" s="160"/>
      <c r="AM208" s="160"/>
      <c r="AN208" s="160"/>
      <c r="AO208" s="160"/>
      <c r="AP208" s="162"/>
      <c r="AQ208" s="162"/>
      <c r="AR208" s="162"/>
      <c r="AS208" s="162"/>
      <c r="AT208" s="162"/>
    </row>
    <row r="209" spans="2:46" ht="12.75">
      <c r="B209" s="160"/>
      <c r="C209" s="160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0"/>
      <c r="AG209" s="160"/>
      <c r="AH209" s="160"/>
      <c r="AI209" s="160"/>
      <c r="AJ209" s="160"/>
      <c r="AK209" s="160"/>
      <c r="AL209" s="160"/>
      <c r="AM209" s="160"/>
      <c r="AN209" s="160"/>
      <c r="AO209" s="160"/>
      <c r="AP209" s="162"/>
      <c r="AQ209" s="162"/>
      <c r="AR209" s="162"/>
      <c r="AS209" s="162"/>
      <c r="AT209" s="162"/>
    </row>
    <row r="210" spans="2:46" ht="12.75">
      <c r="B210" s="160"/>
      <c r="C210" s="160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/>
      <c r="AF210" s="160"/>
      <c r="AG210" s="160"/>
      <c r="AH210" s="160"/>
      <c r="AI210" s="160"/>
      <c r="AJ210" s="160"/>
      <c r="AK210" s="160"/>
      <c r="AL210" s="160"/>
      <c r="AM210" s="160"/>
      <c r="AN210" s="160"/>
      <c r="AO210" s="160"/>
      <c r="AP210" s="162"/>
      <c r="AQ210" s="162"/>
      <c r="AR210" s="162"/>
      <c r="AS210" s="162"/>
      <c r="AT210" s="162"/>
    </row>
    <row r="211" spans="2:46" ht="12.75">
      <c r="B211" s="160"/>
      <c r="C211" s="160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0"/>
      <c r="AF211" s="160"/>
      <c r="AG211" s="160"/>
      <c r="AH211" s="160"/>
      <c r="AI211" s="160"/>
      <c r="AJ211" s="160"/>
      <c r="AK211" s="160"/>
      <c r="AL211" s="160"/>
      <c r="AM211" s="160"/>
      <c r="AN211" s="160"/>
      <c r="AO211" s="160"/>
      <c r="AP211" s="162"/>
      <c r="AQ211" s="162"/>
      <c r="AR211" s="162"/>
      <c r="AS211" s="162"/>
      <c r="AT211" s="162"/>
    </row>
    <row r="212" spans="2:46" ht="12.75">
      <c r="B212" s="160"/>
      <c r="C212" s="160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60"/>
      <c r="AH212" s="160"/>
      <c r="AI212" s="160"/>
      <c r="AJ212" s="160"/>
      <c r="AK212" s="160"/>
      <c r="AL212" s="160"/>
      <c r="AM212" s="160"/>
      <c r="AN212" s="160"/>
      <c r="AO212" s="160"/>
      <c r="AP212" s="162"/>
      <c r="AQ212" s="162"/>
      <c r="AR212" s="162"/>
      <c r="AS212" s="162"/>
      <c r="AT212" s="162"/>
    </row>
    <row r="213" spans="2:46" ht="12.75">
      <c r="B213" s="160"/>
      <c r="C213" s="160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60"/>
      <c r="AD213" s="160"/>
      <c r="AE213" s="160"/>
      <c r="AF213" s="160"/>
      <c r="AG213" s="160"/>
      <c r="AH213" s="160"/>
      <c r="AI213" s="160"/>
      <c r="AJ213" s="160"/>
      <c r="AK213" s="160"/>
      <c r="AL213" s="160"/>
      <c r="AM213" s="160"/>
      <c r="AN213" s="160"/>
      <c r="AO213" s="160"/>
      <c r="AP213" s="162"/>
      <c r="AQ213" s="162"/>
      <c r="AR213" s="162"/>
      <c r="AS213" s="162"/>
      <c r="AT213" s="162"/>
    </row>
    <row r="214" spans="2:46" ht="12.75">
      <c r="B214" s="160"/>
      <c r="C214" s="160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160"/>
      <c r="AF214" s="160"/>
      <c r="AG214" s="160"/>
      <c r="AH214" s="160"/>
      <c r="AI214" s="160"/>
      <c r="AJ214" s="160"/>
      <c r="AK214" s="160"/>
      <c r="AL214" s="160"/>
      <c r="AM214" s="160"/>
      <c r="AN214" s="160"/>
      <c r="AO214" s="160"/>
      <c r="AP214" s="162"/>
      <c r="AQ214" s="162"/>
      <c r="AR214" s="162"/>
      <c r="AS214" s="162"/>
      <c r="AT214" s="162"/>
    </row>
    <row r="215" spans="2:46" ht="12.75">
      <c r="B215" s="160"/>
      <c r="C215" s="160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60"/>
      <c r="AD215" s="160"/>
      <c r="AE215" s="160"/>
      <c r="AF215" s="160"/>
      <c r="AG215" s="160"/>
      <c r="AH215" s="160"/>
      <c r="AI215" s="160"/>
      <c r="AJ215" s="160"/>
      <c r="AK215" s="160"/>
      <c r="AL215" s="160"/>
      <c r="AM215" s="160"/>
      <c r="AN215" s="160"/>
      <c r="AO215" s="160"/>
      <c r="AP215" s="162"/>
      <c r="AQ215" s="162"/>
      <c r="AR215" s="162"/>
      <c r="AS215" s="162"/>
      <c r="AT215" s="162"/>
    </row>
    <row r="216" spans="2:46" ht="12.75">
      <c r="B216" s="160"/>
      <c r="C216" s="160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60"/>
      <c r="AD216" s="160"/>
      <c r="AE216" s="160"/>
      <c r="AF216" s="160"/>
      <c r="AG216" s="160"/>
      <c r="AH216" s="160"/>
      <c r="AI216" s="160"/>
      <c r="AJ216" s="160"/>
      <c r="AK216" s="160"/>
      <c r="AL216" s="160"/>
      <c r="AM216" s="160"/>
      <c r="AN216" s="160"/>
      <c r="AO216" s="160"/>
      <c r="AP216" s="162"/>
      <c r="AQ216" s="162"/>
      <c r="AR216" s="162"/>
      <c r="AS216" s="162"/>
      <c r="AT216" s="162"/>
    </row>
    <row r="217" spans="2:46" ht="12.75">
      <c r="B217" s="160"/>
      <c r="C217" s="160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0"/>
      <c r="AG217" s="160"/>
      <c r="AH217" s="160"/>
      <c r="AI217" s="160"/>
      <c r="AJ217" s="160"/>
      <c r="AK217" s="160"/>
      <c r="AL217" s="160"/>
      <c r="AM217" s="160"/>
      <c r="AN217" s="160"/>
      <c r="AO217" s="160"/>
      <c r="AP217" s="162"/>
      <c r="AQ217" s="162"/>
      <c r="AR217" s="162"/>
      <c r="AS217" s="162"/>
      <c r="AT217" s="162"/>
    </row>
    <row r="218" spans="2:46" ht="12.75">
      <c r="B218" s="160"/>
      <c r="C218" s="160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60"/>
      <c r="AF218" s="160"/>
      <c r="AG218" s="160"/>
      <c r="AH218" s="160"/>
      <c r="AI218" s="160"/>
      <c r="AJ218" s="160"/>
      <c r="AK218" s="160"/>
      <c r="AL218" s="160"/>
      <c r="AM218" s="160"/>
      <c r="AN218" s="160"/>
      <c r="AO218" s="160"/>
      <c r="AP218" s="162"/>
      <c r="AQ218" s="162"/>
      <c r="AR218" s="162"/>
      <c r="AS218" s="162"/>
      <c r="AT218" s="162"/>
    </row>
    <row r="219" spans="2:46" ht="12.75">
      <c r="B219" s="160"/>
      <c r="C219" s="160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60"/>
      <c r="AF219" s="160"/>
      <c r="AG219" s="160"/>
      <c r="AH219" s="160"/>
      <c r="AI219" s="160"/>
      <c r="AJ219" s="160"/>
      <c r="AK219" s="160"/>
      <c r="AL219" s="160"/>
      <c r="AM219" s="160"/>
      <c r="AN219" s="160"/>
      <c r="AO219" s="160"/>
      <c r="AP219" s="162"/>
      <c r="AQ219" s="162"/>
      <c r="AR219" s="162"/>
      <c r="AS219" s="162"/>
      <c r="AT219" s="162"/>
    </row>
    <row r="220" spans="2:46" ht="12.75">
      <c r="B220" s="160"/>
      <c r="C220" s="160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60"/>
      <c r="AF220" s="160"/>
      <c r="AG220" s="160"/>
      <c r="AH220" s="160"/>
      <c r="AI220" s="160"/>
      <c r="AJ220" s="160"/>
      <c r="AK220" s="160"/>
      <c r="AL220" s="160"/>
      <c r="AM220" s="160"/>
      <c r="AN220" s="160"/>
      <c r="AO220" s="160"/>
      <c r="AP220" s="162"/>
      <c r="AQ220" s="162"/>
      <c r="AR220" s="162"/>
      <c r="AS220" s="162"/>
      <c r="AT220" s="162"/>
    </row>
    <row r="221" spans="2:46" ht="12.75">
      <c r="B221" s="160"/>
      <c r="C221" s="160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60"/>
      <c r="AD221" s="160"/>
      <c r="AE221" s="160"/>
      <c r="AF221" s="160"/>
      <c r="AG221" s="160"/>
      <c r="AH221" s="160"/>
      <c r="AI221" s="160"/>
      <c r="AJ221" s="160"/>
      <c r="AK221" s="160"/>
      <c r="AL221" s="160"/>
      <c r="AM221" s="160"/>
      <c r="AN221" s="160"/>
      <c r="AO221" s="160"/>
      <c r="AP221" s="162"/>
      <c r="AQ221" s="162"/>
      <c r="AR221" s="162"/>
      <c r="AS221" s="162"/>
      <c r="AT221" s="162"/>
    </row>
    <row r="222" spans="2:46" ht="12.75">
      <c r="B222" s="160"/>
      <c r="C222" s="160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60"/>
      <c r="AD222" s="160"/>
      <c r="AE222" s="160"/>
      <c r="AF222" s="160"/>
      <c r="AG222" s="160"/>
      <c r="AH222" s="160"/>
      <c r="AI222" s="160"/>
      <c r="AJ222" s="160"/>
      <c r="AK222" s="160"/>
      <c r="AL222" s="160"/>
      <c r="AM222" s="160"/>
      <c r="AN222" s="160"/>
      <c r="AO222" s="160"/>
      <c r="AP222" s="162"/>
      <c r="AQ222" s="162"/>
      <c r="AR222" s="162"/>
      <c r="AS222" s="162"/>
      <c r="AT222" s="162"/>
    </row>
    <row r="223" spans="2:46" ht="12.75">
      <c r="B223" s="160"/>
      <c r="C223" s="160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0"/>
      <c r="AF223" s="160"/>
      <c r="AG223" s="160"/>
      <c r="AH223" s="160"/>
      <c r="AI223" s="160"/>
      <c r="AJ223" s="160"/>
      <c r="AK223" s="160"/>
      <c r="AL223" s="160"/>
      <c r="AM223" s="160"/>
      <c r="AN223" s="160"/>
      <c r="AO223" s="160"/>
      <c r="AP223" s="162"/>
      <c r="AQ223" s="162"/>
      <c r="AR223" s="162"/>
      <c r="AS223" s="162"/>
      <c r="AT223" s="162"/>
    </row>
    <row r="224" spans="2:46" ht="12.75">
      <c r="B224" s="160"/>
      <c r="C224" s="160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60"/>
      <c r="AD224" s="160"/>
      <c r="AE224" s="160"/>
      <c r="AF224" s="160"/>
      <c r="AG224" s="160"/>
      <c r="AH224" s="160"/>
      <c r="AI224" s="160"/>
      <c r="AJ224" s="160"/>
      <c r="AK224" s="160"/>
      <c r="AL224" s="160"/>
      <c r="AM224" s="160"/>
      <c r="AN224" s="160"/>
      <c r="AO224" s="160"/>
      <c r="AP224" s="162"/>
      <c r="AQ224" s="162"/>
      <c r="AR224" s="162"/>
      <c r="AS224" s="162"/>
      <c r="AT224" s="162"/>
    </row>
    <row r="225" spans="2:46" ht="12.75">
      <c r="B225" s="160"/>
      <c r="C225" s="160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  <c r="AJ225" s="160"/>
      <c r="AK225" s="160"/>
      <c r="AL225" s="160"/>
      <c r="AM225" s="160"/>
      <c r="AN225" s="160"/>
      <c r="AO225" s="160"/>
      <c r="AP225" s="162"/>
      <c r="AQ225" s="162"/>
      <c r="AR225" s="162"/>
      <c r="AS225" s="162"/>
      <c r="AT225" s="162"/>
    </row>
    <row r="226" spans="2:46" ht="12.75">
      <c r="B226" s="160"/>
      <c r="C226" s="160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0"/>
      <c r="AG226" s="160"/>
      <c r="AH226" s="160"/>
      <c r="AI226" s="160"/>
      <c r="AJ226" s="160"/>
      <c r="AK226" s="160"/>
      <c r="AL226" s="160"/>
      <c r="AM226" s="160"/>
      <c r="AN226" s="160"/>
      <c r="AO226" s="160"/>
      <c r="AP226" s="162"/>
      <c r="AQ226" s="162"/>
      <c r="AR226" s="162"/>
      <c r="AS226" s="162"/>
      <c r="AT226" s="162"/>
    </row>
    <row r="227" spans="2:46" ht="12.75">
      <c r="B227" s="160"/>
      <c r="C227" s="160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0"/>
      <c r="AF227" s="160"/>
      <c r="AG227" s="160"/>
      <c r="AH227" s="160"/>
      <c r="AI227" s="160"/>
      <c r="AJ227" s="160"/>
      <c r="AK227" s="160"/>
      <c r="AL227" s="160"/>
      <c r="AM227" s="160"/>
      <c r="AN227" s="160"/>
      <c r="AO227" s="160"/>
      <c r="AP227" s="162"/>
      <c r="AQ227" s="162"/>
      <c r="AR227" s="162"/>
      <c r="AS227" s="162"/>
      <c r="AT227" s="162"/>
    </row>
    <row r="228" spans="2:46" ht="12.75">
      <c r="B228" s="160"/>
      <c r="C228" s="160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0"/>
      <c r="AF228" s="160"/>
      <c r="AG228" s="160"/>
      <c r="AH228" s="160"/>
      <c r="AI228" s="160"/>
      <c r="AJ228" s="160"/>
      <c r="AK228" s="160"/>
      <c r="AL228" s="160"/>
      <c r="AM228" s="160"/>
      <c r="AN228" s="160"/>
      <c r="AO228" s="160"/>
      <c r="AP228" s="162"/>
      <c r="AQ228" s="162"/>
      <c r="AR228" s="162"/>
      <c r="AS228" s="162"/>
      <c r="AT228" s="162"/>
    </row>
    <row r="229" spans="2:46" ht="12.75">
      <c r="B229" s="160"/>
      <c r="C229" s="160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60"/>
      <c r="AD229" s="160"/>
      <c r="AE229" s="160"/>
      <c r="AF229" s="160"/>
      <c r="AG229" s="160"/>
      <c r="AH229" s="160"/>
      <c r="AI229" s="160"/>
      <c r="AJ229" s="160"/>
      <c r="AK229" s="160"/>
      <c r="AL229" s="160"/>
      <c r="AM229" s="160"/>
      <c r="AN229" s="160"/>
      <c r="AO229" s="160"/>
      <c r="AP229" s="162"/>
      <c r="AQ229" s="162"/>
      <c r="AR229" s="162"/>
      <c r="AS229" s="162"/>
      <c r="AT229" s="162"/>
    </row>
    <row r="230" spans="2:46" ht="12.75">
      <c r="B230" s="160"/>
      <c r="C230" s="160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/>
      <c r="AF230" s="160"/>
      <c r="AG230" s="160"/>
      <c r="AH230" s="160"/>
      <c r="AI230" s="160"/>
      <c r="AJ230" s="160"/>
      <c r="AK230" s="160"/>
      <c r="AL230" s="160"/>
      <c r="AM230" s="160"/>
      <c r="AN230" s="160"/>
      <c r="AO230" s="160"/>
      <c r="AP230" s="162"/>
      <c r="AQ230" s="162"/>
      <c r="AR230" s="162"/>
      <c r="AS230" s="162"/>
      <c r="AT230" s="162"/>
    </row>
    <row r="231" spans="2:46" ht="12.75">
      <c r="B231" s="160"/>
      <c r="C231" s="160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60"/>
      <c r="AD231" s="160"/>
      <c r="AE231" s="160"/>
      <c r="AF231" s="160"/>
      <c r="AG231" s="160"/>
      <c r="AH231" s="160"/>
      <c r="AI231" s="160"/>
      <c r="AJ231" s="160"/>
      <c r="AK231" s="160"/>
      <c r="AL231" s="160"/>
      <c r="AM231" s="160"/>
      <c r="AN231" s="160"/>
      <c r="AO231" s="160"/>
      <c r="AP231" s="162"/>
      <c r="AQ231" s="162"/>
      <c r="AR231" s="162"/>
      <c r="AS231" s="162"/>
      <c r="AT231" s="162"/>
    </row>
    <row r="232" spans="2:46" ht="12.75">
      <c r="B232" s="160"/>
      <c r="C232" s="160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60"/>
      <c r="AD232" s="160"/>
      <c r="AE232" s="160"/>
      <c r="AF232" s="160"/>
      <c r="AG232" s="160"/>
      <c r="AH232" s="160"/>
      <c r="AI232" s="160"/>
      <c r="AJ232" s="160"/>
      <c r="AK232" s="160"/>
      <c r="AL232" s="160"/>
      <c r="AM232" s="160"/>
      <c r="AN232" s="160"/>
      <c r="AO232" s="160"/>
      <c r="AP232" s="162"/>
      <c r="AQ232" s="162"/>
      <c r="AR232" s="162"/>
      <c r="AS232" s="162"/>
      <c r="AT232" s="162"/>
    </row>
    <row r="233" spans="2:46" ht="12.75">
      <c r="B233" s="160"/>
      <c r="C233" s="160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60"/>
      <c r="AD233" s="160"/>
      <c r="AE233" s="160"/>
      <c r="AF233" s="160"/>
      <c r="AG233" s="160"/>
      <c r="AH233" s="160"/>
      <c r="AI233" s="160"/>
      <c r="AJ233" s="160"/>
      <c r="AK233" s="160"/>
      <c r="AL233" s="160"/>
      <c r="AM233" s="160"/>
      <c r="AN233" s="160"/>
      <c r="AO233" s="160"/>
      <c r="AP233" s="162"/>
      <c r="AQ233" s="162"/>
      <c r="AR233" s="162"/>
      <c r="AS233" s="162"/>
      <c r="AT233" s="162"/>
    </row>
    <row r="234" spans="2:46" ht="12.75">
      <c r="B234" s="160"/>
      <c r="C234" s="160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60"/>
      <c r="AD234" s="160"/>
      <c r="AE234" s="160"/>
      <c r="AF234" s="160"/>
      <c r="AG234" s="160"/>
      <c r="AH234" s="160"/>
      <c r="AI234" s="160"/>
      <c r="AJ234" s="160"/>
      <c r="AK234" s="160"/>
      <c r="AL234" s="160"/>
      <c r="AM234" s="160"/>
      <c r="AN234" s="160"/>
      <c r="AO234" s="160"/>
      <c r="AP234" s="162"/>
      <c r="AQ234" s="162"/>
      <c r="AR234" s="162"/>
      <c r="AS234" s="162"/>
      <c r="AT234" s="162"/>
    </row>
    <row r="235" spans="2:46" ht="12.75">
      <c r="B235" s="160"/>
      <c r="C235" s="160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60"/>
      <c r="AD235" s="160"/>
      <c r="AE235" s="160"/>
      <c r="AF235" s="160"/>
      <c r="AG235" s="160"/>
      <c r="AH235" s="160"/>
      <c r="AI235" s="160"/>
      <c r="AJ235" s="160"/>
      <c r="AK235" s="160"/>
      <c r="AL235" s="160"/>
      <c r="AM235" s="160"/>
      <c r="AN235" s="160"/>
      <c r="AO235" s="160"/>
      <c r="AP235" s="162"/>
      <c r="AQ235" s="162"/>
      <c r="AR235" s="162"/>
      <c r="AS235" s="162"/>
      <c r="AT235" s="162"/>
    </row>
    <row r="236" spans="2:46" ht="12.75">
      <c r="B236" s="160"/>
      <c r="C236" s="160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60"/>
      <c r="AD236" s="160"/>
      <c r="AE236" s="160"/>
      <c r="AF236" s="160"/>
      <c r="AG236" s="160"/>
      <c r="AH236" s="160"/>
      <c r="AI236" s="160"/>
      <c r="AJ236" s="160"/>
      <c r="AK236" s="160"/>
      <c r="AL236" s="160"/>
      <c r="AM236" s="160"/>
      <c r="AN236" s="160"/>
      <c r="AO236" s="160"/>
      <c r="AP236" s="162"/>
      <c r="AQ236" s="162"/>
      <c r="AR236" s="162"/>
      <c r="AS236" s="162"/>
      <c r="AT236" s="162"/>
    </row>
    <row r="237" spans="2:46" ht="12.75">
      <c r="B237" s="160"/>
      <c r="C237" s="160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60"/>
      <c r="AD237" s="160"/>
      <c r="AE237" s="160"/>
      <c r="AF237" s="160"/>
      <c r="AG237" s="160"/>
      <c r="AH237" s="160"/>
      <c r="AI237" s="160"/>
      <c r="AJ237" s="160"/>
      <c r="AK237" s="160"/>
      <c r="AL237" s="160"/>
      <c r="AM237" s="160"/>
      <c r="AN237" s="160"/>
      <c r="AO237" s="160"/>
      <c r="AP237" s="162"/>
      <c r="AQ237" s="162"/>
      <c r="AR237" s="162"/>
      <c r="AS237" s="162"/>
      <c r="AT237" s="162"/>
    </row>
    <row r="238" spans="2:46" ht="12.75">
      <c r="B238" s="160"/>
      <c r="C238" s="160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60"/>
      <c r="AD238" s="160"/>
      <c r="AE238" s="160"/>
      <c r="AF238" s="160"/>
      <c r="AG238" s="160"/>
      <c r="AH238" s="160"/>
      <c r="AI238" s="160"/>
      <c r="AJ238" s="160"/>
      <c r="AK238" s="160"/>
      <c r="AL238" s="160"/>
      <c r="AM238" s="160"/>
      <c r="AN238" s="160"/>
      <c r="AO238" s="160"/>
      <c r="AP238" s="162"/>
      <c r="AQ238" s="162"/>
      <c r="AR238" s="162"/>
      <c r="AS238" s="162"/>
      <c r="AT238" s="162"/>
    </row>
    <row r="239" spans="2:46" ht="12.75">
      <c r="B239" s="160"/>
      <c r="C239" s="160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60"/>
      <c r="AD239" s="160"/>
      <c r="AE239" s="160"/>
      <c r="AF239" s="160"/>
      <c r="AG239" s="160"/>
      <c r="AH239" s="160"/>
      <c r="AI239" s="160"/>
      <c r="AJ239" s="160"/>
      <c r="AK239" s="160"/>
      <c r="AL239" s="160"/>
      <c r="AM239" s="160"/>
      <c r="AN239" s="160"/>
      <c r="AO239" s="160"/>
      <c r="AP239" s="162"/>
      <c r="AQ239" s="162"/>
      <c r="AR239" s="162"/>
      <c r="AS239" s="162"/>
      <c r="AT239" s="162"/>
    </row>
    <row r="240" spans="2:46" ht="12.75">
      <c r="B240" s="160"/>
      <c r="C240" s="160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60"/>
      <c r="AD240" s="160"/>
      <c r="AE240" s="160"/>
      <c r="AF240" s="160"/>
      <c r="AG240" s="160"/>
      <c r="AH240" s="160"/>
      <c r="AI240" s="160"/>
      <c r="AJ240" s="160"/>
      <c r="AK240" s="160"/>
      <c r="AL240" s="160"/>
      <c r="AM240" s="160"/>
      <c r="AN240" s="160"/>
      <c r="AO240" s="160"/>
      <c r="AP240" s="162"/>
      <c r="AQ240" s="162"/>
      <c r="AR240" s="162"/>
      <c r="AS240" s="162"/>
      <c r="AT240" s="162"/>
    </row>
    <row r="241" spans="2:46" ht="12.75">
      <c r="B241" s="160"/>
      <c r="C241" s="160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60"/>
      <c r="AD241" s="160"/>
      <c r="AE241" s="160"/>
      <c r="AF241" s="160"/>
      <c r="AG241" s="160"/>
      <c r="AH241" s="160"/>
      <c r="AI241" s="160"/>
      <c r="AJ241" s="160"/>
      <c r="AK241" s="160"/>
      <c r="AL241" s="160"/>
      <c r="AM241" s="160"/>
      <c r="AN241" s="160"/>
      <c r="AO241" s="160"/>
      <c r="AP241" s="162"/>
      <c r="AQ241" s="162"/>
      <c r="AR241" s="162"/>
      <c r="AS241" s="162"/>
      <c r="AT241" s="162"/>
    </row>
    <row r="242" spans="2:46" ht="12.75">
      <c r="B242" s="160"/>
      <c r="C242" s="160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  <c r="AG242" s="160"/>
      <c r="AH242" s="160"/>
      <c r="AI242" s="160"/>
      <c r="AJ242" s="160"/>
      <c r="AK242" s="160"/>
      <c r="AL242" s="160"/>
      <c r="AM242" s="160"/>
      <c r="AN242" s="160"/>
      <c r="AO242" s="160"/>
      <c r="AP242" s="162"/>
      <c r="AQ242" s="162"/>
      <c r="AR242" s="162"/>
      <c r="AS242" s="162"/>
      <c r="AT242" s="162"/>
    </row>
    <row r="243" spans="2:46" ht="12.75">
      <c r="B243" s="160"/>
      <c r="C243" s="160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60"/>
      <c r="AD243" s="160"/>
      <c r="AE243" s="160"/>
      <c r="AF243" s="160"/>
      <c r="AG243" s="160"/>
      <c r="AH243" s="160"/>
      <c r="AI243" s="160"/>
      <c r="AJ243" s="160"/>
      <c r="AK243" s="160"/>
      <c r="AL243" s="160"/>
      <c r="AM243" s="160"/>
      <c r="AN243" s="160"/>
      <c r="AO243" s="160"/>
      <c r="AP243" s="162"/>
      <c r="AQ243" s="162"/>
      <c r="AR243" s="162"/>
      <c r="AS243" s="162"/>
      <c r="AT243" s="162"/>
    </row>
    <row r="244" spans="2:46" ht="12.75">
      <c r="B244" s="160"/>
      <c r="C244" s="160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60"/>
      <c r="AD244" s="160"/>
      <c r="AE244" s="160"/>
      <c r="AF244" s="160"/>
      <c r="AG244" s="160"/>
      <c r="AH244" s="160"/>
      <c r="AI244" s="160"/>
      <c r="AJ244" s="160"/>
      <c r="AK244" s="160"/>
      <c r="AL244" s="160"/>
      <c r="AM244" s="160"/>
      <c r="AN244" s="160"/>
      <c r="AO244" s="160"/>
      <c r="AP244" s="162"/>
      <c r="AQ244" s="162"/>
      <c r="AR244" s="162"/>
      <c r="AS244" s="162"/>
      <c r="AT244" s="162"/>
    </row>
    <row r="245" spans="2:46" ht="12.75">
      <c r="B245" s="160"/>
      <c r="C245" s="160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60"/>
      <c r="AD245" s="160"/>
      <c r="AE245" s="160"/>
      <c r="AF245" s="160"/>
      <c r="AG245" s="160"/>
      <c r="AH245" s="160"/>
      <c r="AI245" s="160"/>
      <c r="AJ245" s="160"/>
      <c r="AK245" s="160"/>
      <c r="AL245" s="160"/>
      <c r="AM245" s="160"/>
      <c r="AN245" s="160"/>
      <c r="AO245" s="160"/>
      <c r="AP245" s="162"/>
      <c r="AQ245" s="162"/>
      <c r="AR245" s="162"/>
      <c r="AS245" s="162"/>
      <c r="AT245" s="162"/>
    </row>
    <row r="246" spans="2:46" ht="12.75">
      <c r="B246" s="160"/>
      <c r="C246" s="160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60"/>
      <c r="AD246" s="160"/>
      <c r="AE246" s="160"/>
      <c r="AF246" s="160"/>
      <c r="AG246" s="160"/>
      <c r="AH246" s="160"/>
      <c r="AI246" s="160"/>
      <c r="AJ246" s="160"/>
      <c r="AK246" s="160"/>
      <c r="AL246" s="160"/>
      <c r="AM246" s="160"/>
      <c r="AN246" s="160"/>
      <c r="AO246" s="160"/>
      <c r="AP246" s="162"/>
      <c r="AQ246" s="162"/>
      <c r="AR246" s="162"/>
      <c r="AS246" s="162"/>
      <c r="AT246" s="162"/>
    </row>
    <row r="247" spans="2:46" ht="12.75">
      <c r="B247" s="160"/>
      <c r="C247" s="160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  <c r="AA247" s="160"/>
      <c r="AB247" s="160"/>
      <c r="AC247" s="160"/>
      <c r="AD247" s="160"/>
      <c r="AE247" s="160"/>
      <c r="AF247" s="160"/>
      <c r="AG247" s="160"/>
      <c r="AH247" s="160"/>
      <c r="AI247" s="160"/>
      <c r="AJ247" s="160"/>
      <c r="AK247" s="160"/>
      <c r="AL247" s="160"/>
      <c r="AM247" s="160"/>
      <c r="AN247" s="160"/>
      <c r="AO247" s="160"/>
      <c r="AP247" s="162"/>
      <c r="AQ247" s="162"/>
      <c r="AR247" s="162"/>
      <c r="AS247" s="162"/>
      <c r="AT247" s="162"/>
    </row>
    <row r="248" spans="2:46" ht="12.75">
      <c r="B248" s="160"/>
      <c r="C248" s="160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60"/>
      <c r="AD248" s="160"/>
      <c r="AE248" s="160"/>
      <c r="AF248" s="160"/>
      <c r="AG248" s="160"/>
      <c r="AH248" s="160"/>
      <c r="AI248" s="160"/>
      <c r="AJ248" s="160"/>
      <c r="AK248" s="160"/>
      <c r="AL248" s="160"/>
      <c r="AM248" s="160"/>
      <c r="AN248" s="160"/>
      <c r="AO248" s="160"/>
      <c r="AP248" s="162"/>
      <c r="AQ248" s="162"/>
      <c r="AR248" s="162"/>
      <c r="AS248" s="162"/>
      <c r="AT248" s="162"/>
    </row>
    <row r="249" spans="2:46" ht="12.75">
      <c r="B249" s="160"/>
      <c r="C249" s="160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60"/>
      <c r="AD249" s="160"/>
      <c r="AE249" s="160"/>
      <c r="AF249" s="160"/>
      <c r="AG249" s="160"/>
      <c r="AH249" s="160"/>
      <c r="AI249" s="160"/>
      <c r="AJ249" s="160"/>
      <c r="AK249" s="160"/>
      <c r="AL249" s="160"/>
      <c r="AM249" s="160"/>
      <c r="AN249" s="160"/>
      <c r="AO249" s="160"/>
      <c r="AP249" s="162"/>
      <c r="AQ249" s="162"/>
      <c r="AR249" s="162"/>
      <c r="AS249" s="162"/>
      <c r="AT249" s="162"/>
    </row>
    <row r="250" spans="2:46" ht="12.75">
      <c r="B250" s="160"/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60"/>
      <c r="AD250" s="160"/>
      <c r="AE250" s="160"/>
      <c r="AF250" s="160"/>
      <c r="AG250" s="160"/>
      <c r="AH250" s="160"/>
      <c r="AI250" s="160"/>
      <c r="AJ250" s="160"/>
      <c r="AK250" s="160"/>
      <c r="AL250" s="160"/>
      <c r="AM250" s="160"/>
      <c r="AN250" s="160"/>
      <c r="AO250" s="160"/>
      <c r="AP250" s="162"/>
      <c r="AQ250" s="162"/>
      <c r="AR250" s="162"/>
      <c r="AS250" s="162"/>
      <c r="AT250" s="162"/>
    </row>
    <row r="251" spans="2:46" ht="12.75">
      <c r="B251" s="160"/>
      <c r="C251" s="160"/>
      <c r="D251" s="160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C251" s="160"/>
      <c r="AD251" s="160"/>
      <c r="AE251" s="160"/>
      <c r="AF251" s="160"/>
      <c r="AG251" s="160"/>
      <c r="AH251" s="160"/>
      <c r="AI251" s="160"/>
      <c r="AJ251" s="160"/>
      <c r="AK251" s="160"/>
      <c r="AL251" s="160"/>
      <c r="AM251" s="160"/>
      <c r="AN251" s="160"/>
      <c r="AO251" s="160"/>
      <c r="AP251" s="162"/>
      <c r="AQ251" s="162"/>
      <c r="AR251" s="162"/>
      <c r="AS251" s="162"/>
      <c r="AT251" s="162"/>
    </row>
    <row r="252" spans="2:46" ht="12.75">
      <c r="B252" s="160"/>
      <c r="C252" s="160"/>
      <c r="D252" s="160"/>
      <c r="E252" s="160"/>
      <c r="F252" s="160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0"/>
      <c r="AB252" s="160"/>
      <c r="AC252" s="160"/>
      <c r="AD252" s="160"/>
      <c r="AE252" s="160"/>
      <c r="AF252" s="160"/>
      <c r="AG252" s="160"/>
      <c r="AH252" s="160"/>
      <c r="AI252" s="160"/>
      <c r="AJ252" s="160"/>
      <c r="AK252" s="160"/>
      <c r="AL252" s="160"/>
      <c r="AM252" s="160"/>
      <c r="AN252" s="160"/>
      <c r="AO252" s="160"/>
      <c r="AP252" s="162"/>
      <c r="AQ252" s="162"/>
      <c r="AR252" s="162"/>
      <c r="AS252" s="162"/>
      <c r="AT252" s="162"/>
    </row>
    <row r="253" spans="2:46" ht="12.75">
      <c r="B253" s="160"/>
      <c r="C253" s="160"/>
      <c r="D253" s="160"/>
      <c r="E253" s="160"/>
      <c r="F253" s="160"/>
      <c r="G253" s="160"/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160"/>
      <c r="AD253" s="160"/>
      <c r="AE253" s="160"/>
      <c r="AF253" s="160"/>
      <c r="AG253" s="160"/>
      <c r="AH253" s="160"/>
      <c r="AI253" s="160"/>
      <c r="AJ253" s="160"/>
      <c r="AK253" s="160"/>
      <c r="AL253" s="160"/>
      <c r="AM253" s="160"/>
      <c r="AN253" s="160"/>
      <c r="AO253" s="160"/>
      <c r="AP253" s="162"/>
      <c r="AQ253" s="162"/>
      <c r="AR253" s="162"/>
      <c r="AS253" s="162"/>
      <c r="AT253" s="162"/>
    </row>
    <row r="254" spans="2:46" ht="12.75">
      <c r="B254" s="160"/>
      <c r="C254" s="160"/>
      <c r="D254" s="160"/>
      <c r="E254" s="160"/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60"/>
      <c r="AD254" s="160"/>
      <c r="AE254" s="160"/>
      <c r="AF254" s="160"/>
      <c r="AG254" s="160"/>
      <c r="AH254" s="160"/>
      <c r="AI254" s="160"/>
      <c r="AJ254" s="160"/>
      <c r="AK254" s="160"/>
      <c r="AL254" s="160"/>
      <c r="AM254" s="160"/>
      <c r="AN254" s="160"/>
      <c r="AO254" s="160"/>
      <c r="AP254" s="162"/>
      <c r="AQ254" s="162"/>
      <c r="AR254" s="162"/>
      <c r="AS254" s="162"/>
      <c r="AT254" s="162"/>
    </row>
    <row r="255" spans="2:46" ht="12.75">
      <c r="B255" s="160"/>
      <c r="C255" s="160"/>
      <c r="D255" s="160"/>
      <c r="E255" s="160"/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60"/>
      <c r="AD255" s="160"/>
      <c r="AE255" s="160"/>
      <c r="AF255" s="160"/>
      <c r="AG255" s="160"/>
      <c r="AH255" s="160"/>
      <c r="AI255" s="160"/>
      <c r="AJ255" s="160"/>
      <c r="AK255" s="160"/>
      <c r="AL255" s="160"/>
      <c r="AM255" s="160"/>
      <c r="AN255" s="160"/>
      <c r="AO255" s="160"/>
      <c r="AP255" s="162"/>
      <c r="AQ255" s="162"/>
      <c r="AR255" s="162"/>
      <c r="AS255" s="162"/>
      <c r="AT255" s="162"/>
    </row>
    <row r="256" spans="2:46" ht="12.75">
      <c r="B256" s="160"/>
      <c r="C256" s="160"/>
      <c r="D256" s="160"/>
      <c r="E256" s="160"/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  <c r="AC256" s="160"/>
      <c r="AD256" s="160"/>
      <c r="AE256" s="160"/>
      <c r="AF256" s="160"/>
      <c r="AG256" s="160"/>
      <c r="AH256" s="160"/>
      <c r="AI256" s="160"/>
      <c r="AJ256" s="160"/>
      <c r="AK256" s="160"/>
      <c r="AL256" s="160"/>
      <c r="AM256" s="160"/>
      <c r="AN256" s="160"/>
      <c r="AO256" s="160"/>
      <c r="AP256" s="162"/>
      <c r="AQ256" s="162"/>
      <c r="AR256" s="162"/>
      <c r="AS256" s="162"/>
      <c r="AT256" s="162"/>
    </row>
    <row r="257" spans="2:46" ht="12.75">
      <c r="B257" s="160"/>
      <c r="C257" s="160"/>
      <c r="D257" s="160"/>
      <c r="E257" s="160"/>
      <c r="F257" s="160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60"/>
      <c r="AD257" s="160"/>
      <c r="AE257" s="160"/>
      <c r="AF257" s="160"/>
      <c r="AG257" s="160"/>
      <c r="AH257" s="160"/>
      <c r="AI257" s="160"/>
      <c r="AJ257" s="160"/>
      <c r="AK257" s="160"/>
      <c r="AL257" s="160"/>
      <c r="AM257" s="160"/>
      <c r="AN257" s="160"/>
      <c r="AO257" s="160"/>
      <c r="AP257" s="162"/>
      <c r="AQ257" s="162"/>
      <c r="AR257" s="162"/>
      <c r="AS257" s="162"/>
      <c r="AT257" s="162"/>
    </row>
    <row r="258" spans="2:46" ht="12.75">
      <c r="B258" s="160"/>
      <c r="C258" s="160"/>
      <c r="D258" s="160"/>
      <c r="E258" s="160"/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60"/>
      <c r="AD258" s="160"/>
      <c r="AE258" s="160"/>
      <c r="AF258" s="160"/>
      <c r="AG258" s="160"/>
      <c r="AH258" s="160"/>
      <c r="AI258" s="160"/>
      <c r="AJ258" s="160"/>
      <c r="AK258" s="160"/>
      <c r="AL258" s="160"/>
      <c r="AM258" s="160"/>
      <c r="AN258" s="160"/>
      <c r="AO258" s="160"/>
      <c r="AP258" s="162"/>
      <c r="AQ258" s="162"/>
      <c r="AR258" s="162"/>
      <c r="AS258" s="162"/>
      <c r="AT258" s="162"/>
    </row>
    <row r="259" spans="2:46" ht="12.75">
      <c r="B259" s="160"/>
      <c r="C259" s="160"/>
      <c r="D259" s="160"/>
      <c r="E259" s="160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60"/>
      <c r="AD259" s="160"/>
      <c r="AE259" s="160"/>
      <c r="AF259" s="160"/>
      <c r="AG259" s="160"/>
      <c r="AH259" s="160"/>
      <c r="AI259" s="160"/>
      <c r="AJ259" s="160"/>
      <c r="AK259" s="160"/>
      <c r="AL259" s="160"/>
      <c r="AM259" s="160"/>
      <c r="AN259" s="160"/>
      <c r="AO259" s="160"/>
      <c r="AP259" s="162"/>
      <c r="AQ259" s="162"/>
      <c r="AR259" s="162"/>
      <c r="AS259" s="162"/>
      <c r="AT259" s="162"/>
    </row>
    <row r="260" spans="2:46" ht="12.75">
      <c r="B260" s="160"/>
      <c r="C260" s="160"/>
      <c r="D260" s="160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60"/>
      <c r="AD260" s="160"/>
      <c r="AE260" s="160"/>
      <c r="AF260" s="160"/>
      <c r="AG260" s="160"/>
      <c r="AH260" s="160"/>
      <c r="AI260" s="160"/>
      <c r="AJ260" s="160"/>
      <c r="AK260" s="160"/>
      <c r="AL260" s="160"/>
      <c r="AM260" s="160"/>
      <c r="AN260" s="160"/>
      <c r="AO260" s="160"/>
      <c r="AP260" s="162"/>
      <c r="AQ260" s="162"/>
      <c r="AR260" s="162"/>
      <c r="AS260" s="162"/>
      <c r="AT260" s="162"/>
    </row>
    <row r="261" spans="2:46" ht="12.75">
      <c r="B261" s="160"/>
      <c r="C261" s="160"/>
      <c r="D261" s="160"/>
      <c r="E261" s="160"/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60"/>
      <c r="AD261" s="160"/>
      <c r="AE261" s="160"/>
      <c r="AF261" s="160"/>
      <c r="AG261" s="160"/>
      <c r="AH261" s="160"/>
      <c r="AI261" s="160"/>
      <c r="AJ261" s="160"/>
      <c r="AK261" s="160"/>
      <c r="AL261" s="160"/>
      <c r="AM261" s="160"/>
      <c r="AN261" s="160"/>
      <c r="AO261" s="160"/>
      <c r="AP261" s="162"/>
      <c r="AQ261" s="162"/>
      <c r="AR261" s="162"/>
      <c r="AS261" s="162"/>
      <c r="AT261" s="162"/>
    </row>
    <row r="262" spans="2:46" ht="12.75">
      <c r="B262" s="160"/>
      <c r="C262" s="160"/>
      <c r="D262" s="160"/>
      <c r="E262" s="160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60"/>
      <c r="AD262" s="160"/>
      <c r="AE262" s="160"/>
      <c r="AF262" s="160"/>
      <c r="AG262" s="160"/>
      <c r="AH262" s="160"/>
      <c r="AI262" s="160"/>
      <c r="AJ262" s="160"/>
      <c r="AK262" s="160"/>
      <c r="AL262" s="160"/>
      <c r="AM262" s="160"/>
      <c r="AN262" s="160"/>
      <c r="AO262" s="160"/>
      <c r="AP262" s="162"/>
      <c r="AQ262" s="162"/>
      <c r="AR262" s="162"/>
      <c r="AS262" s="162"/>
      <c r="AT262" s="162"/>
    </row>
    <row r="263" spans="2:46" ht="12.75">
      <c r="B263" s="160"/>
      <c r="C263" s="160"/>
      <c r="D263" s="160"/>
      <c r="E263" s="160"/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60"/>
      <c r="AD263" s="160"/>
      <c r="AE263" s="160"/>
      <c r="AF263" s="160"/>
      <c r="AG263" s="160"/>
      <c r="AH263" s="160"/>
      <c r="AI263" s="160"/>
      <c r="AJ263" s="160"/>
      <c r="AK263" s="160"/>
      <c r="AL263" s="160"/>
      <c r="AM263" s="160"/>
      <c r="AN263" s="160"/>
      <c r="AO263" s="160"/>
      <c r="AP263" s="162"/>
      <c r="AQ263" s="162"/>
      <c r="AR263" s="162"/>
      <c r="AS263" s="162"/>
      <c r="AT263" s="162"/>
    </row>
    <row r="264" spans="2:46" ht="12.75">
      <c r="B264" s="160"/>
      <c r="C264" s="160"/>
      <c r="D264" s="160"/>
      <c r="E264" s="160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60"/>
      <c r="AD264" s="160"/>
      <c r="AE264" s="160"/>
      <c r="AF264" s="160"/>
      <c r="AG264" s="160"/>
      <c r="AH264" s="160"/>
      <c r="AI264" s="160"/>
      <c r="AJ264" s="160"/>
      <c r="AK264" s="160"/>
      <c r="AL264" s="160"/>
      <c r="AM264" s="160"/>
      <c r="AN264" s="160"/>
      <c r="AO264" s="160"/>
      <c r="AP264" s="162"/>
      <c r="AQ264" s="162"/>
      <c r="AR264" s="162"/>
      <c r="AS264" s="162"/>
      <c r="AT264" s="162"/>
    </row>
    <row r="265" spans="2:46" ht="12.75">
      <c r="B265" s="160"/>
      <c r="C265" s="160"/>
      <c r="D265" s="160"/>
      <c r="E265" s="160"/>
      <c r="F265" s="160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60"/>
      <c r="AD265" s="160"/>
      <c r="AE265" s="160"/>
      <c r="AF265" s="160"/>
      <c r="AG265" s="160"/>
      <c r="AH265" s="160"/>
      <c r="AI265" s="160"/>
      <c r="AJ265" s="160"/>
      <c r="AK265" s="160"/>
      <c r="AL265" s="160"/>
      <c r="AM265" s="160"/>
      <c r="AN265" s="160"/>
      <c r="AO265" s="160"/>
      <c r="AP265" s="162"/>
      <c r="AQ265" s="162"/>
      <c r="AR265" s="162"/>
      <c r="AS265" s="162"/>
      <c r="AT265" s="162"/>
    </row>
    <row r="266" spans="2:46" ht="12.75">
      <c r="B266" s="160"/>
      <c r="C266" s="160"/>
      <c r="D266" s="160"/>
      <c r="E266" s="160"/>
      <c r="F266" s="160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60"/>
      <c r="AD266" s="160"/>
      <c r="AE266" s="160"/>
      <c r="AF266" s="160"/>
      <c r="AG266" s="160"/>
      <c r="AH266" s="160"/>
      <c r="AI266" s="160"/>
      <c r="AJ266" s="160"/>
      <c r="AK266" s="160"/>
      <c r="AL266" s="160"/>
      <c r="AM266" s="160"/>
      <c r="AN266" s="160"/>
      <c r="AO266" s="160"/>
      <c r="AP266" s="162"/>
      <c r="AQ266" s="162"/>
      <c r="AR266" s="162"/>
      <c r="AS266" s="162"/>
      <c r="AT266" s="162"/>
    </row>
    <row r="267" spans="2:46" ht="12.75">
      <c r="B267" s="160"/>
      <c r="C267" s="160"/>
      <c r="D267" s="160"/>
      <c r="E267" s="160"/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0"/>
      <c r="AF267" s="160"/>
      <c r="AG267" s="160"/>
      <c r="AH267" s="160"/>
      <c r="AI267" s="160"/>
      <c r="AJ267" s="160"/>
      <c r="AK267" s="160"/>
      <c r="AL267" s="160"/>
      <c r="AM267" s="160"/>
      <c r="AN267" s="160"/>
      <c r="AO267" s="160"/>
      <c r="AP267" s="162"/>
      <c r="AQ267" s="162"/>
      <c r="AR267" s="162"/>
      <c r="AS267" s="162"/>
      <c r="AT267" s="162"/>
    </row>
    <row r="268" spans="2:46" ht="12.75">
      <c r="B268" s="160"/>
      <c r="C268" s="160"/>
      <c r="D268" s="160"/>
      <c r="E268" s="160"/>
      <c r="F268" s="160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60"/>
      <c r="AD268" s="160"/>
      <c r="AE268" s="160"/>
      <c r="AF268" s="160"/>
      <c r="AG268" s="160"/>
      <c r="AH268" s="160"/>
      <c r="AI268" s="160"/>
      <c r="AJ268" s="160"/>
      <c r="AK268" s="160"/>
      <c r="AL268" s="160"/>
      <c r="AM268" s="160"/>
      <c r="AN268" s="160"/>
      <c r="AO268" s="160"/>
      <c r="AP268" s="162"/>
      <c r="AQ268" s="162"/>
      <c r="AR268" s="162"/>
      <c r="AS268" s="162"/>
      <c r="AT268" s="162"/>
    </row>
    <row r="269" spans="2:46" ht="12.75">
      <c r="B269" s="160"/>
      <c r="C269" s="160"/>
      <c r="D269" s="160"/>
      <c r="E269" s="160"/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60"/>
      <c r="AD269" s="160"/>
      <c r="AE269" s="160"/>
      <c r="AF269" s="160"/>
      <c r="AG269" s="160"/>
      <c r="AH269" s="160"/>
      <c r="AI269" s="160"/>
      <c r="AJ269" s="160"/>
      <c r="AK269" s="160"/>
      <c r="AL269" s="160"/>
      <c r="AM269" s="160"/>
      <c r="AN269" s="160"/>
      <c r="AO269" s="160"/>
      <c r="AP269" s="162"/>
      <c r="AQ269" s="162"/>
      <c r="AR269" s="162"/>
      <c r="AS269" s="162"/>
      <c r="AT269" s="162"/>
    </row>
    <row r="270" spans="2:46" ht="12.75">
      <c r="B270" s="160"/>
      <c r="C270" s="160"/>
      <c r="D270" s="160"/>
      <c r="E270" s="160"/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60"/>
      <c r="AD270" s="160"/>
      <c r="AE270" s="160"/>
      <c r="AF270" s="160"/>
      <c r="AG270" s="160"/>
      <c r="AH270" s="160"/>
      <c r="AI270" s="160"/>
      <c r="AJ270" s="160"/>
      <c r="AK270" s="160"/>
      <c r="AL270" s="160"/>
      <c r="AM270" s="160"/>
      <c r="AN270" s="160"/>
      <c r="AO270" s="160"/>
      <c r="AP270" s="162"/>
      <c r="AQ270" s="162"/>
      <c r="AR270" s="162"/>
      <c r="AS270" s="162"/>
      <c r="AT270" s="162"/>
    </row>
    <row r="271" spans="2:46" ht="12.75">
      <c r="B271" s="160"/>
      <c r="C271" s="160"/>
      <c r="D271" s="160"/>
      <c r="E271" s="160"/>
      <c r="F271" s="160"/>
      <c r="G271" s="160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60"/>
      <c r="AD271" s="160"/>
      <c r="AE271" s="160"/>
      <c r="AF271" s="160"/>
      <c r="AG271" s="160"/>
      <c r="AH271" s="160"/>
      <c r="AI271" s="160"/>
      <c r="AJ271" s="160"/>
      <c r="AK271" s="160"/>
      <c r="AL271" s="160"/>
      <c r="AM271" s="160"/>
      <c r="AN271" s="160"/>
      <c r="AO271" s="160"/>
      <c r="AP271" s="162"/>
      <c r="AQ271" s="162"/>
      <c r="AR271" s="162"/>
      <c r="AS271" s="162"/>
      <c r="AT271" s="162"/>
    </row>
    <row r="272" spans="2:46" ht="12.75">
      <c r="B272" s="160"/>
      <c r="C272" s="160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160"/>
      <c r="AH272" s="160"/>
      <c r="AI272" s="160"/>
      <c r="AJ272" s="160"/>
      <c r="AK272" s="160"/>
      <c r="AL272" s="160"/>
      <c r="AM272" s="160"/>
      <c r="AN272" s="160"/>
      <c r="AO272" s="160"/>
      <c r="AP272" s="162"/>
      <c r="AQ272" s="162"/>
      <c r="AR272" s="162"/>
      <c r="AS272" s="162"/>
      <c r="AT272" s="162"/>
    </row>
    <row r="273" spans="2:46" ht="12.75">
      <c r="B273" s="160"/>
      <c r="C273" s="160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  <c r="AH273" s="160"/>
      <c r="AI273" s="160"/>
      <c r="AJ273" s="160"/>
      <c r="AK273" s="160"/>
      <c r="AL273" s="160"/>
      <c r="AM273" s="160"/>
      <c r="AN273" s="160"/>
      <c r="AO273" s="160"/>
      <c r="AP273" s="162"/>
      <c r="AQ273" s="162"/>
      <c r="AR273" s="162"/>
      <c r="AS273" s="162"/>
      <c r="AT273" s="162"/>
    </row>
    <row r="274" spans="2:46" ht="12.75">
      <c r="B274" s="160"/>
      <c r="C274" s="160"/>
      <c r="D274" s="160"/>
      <c r="E274" s="160"/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0"/>
      <c r="AG274" s="160"/>
      <c r="AH274" s="160"/>
      <c r="AI274" s="160"/>
      <c r="AJ274" s="160"/>
      <c r="AK274" s="160"/>
      <c r="AL274" s="160"/>
      <c r="AM274" s="160"/>
      <c r="AN274" s="160"/>
      <c r="AO274" s="160"/>
      <c r="AP274" s="162"/>
      <c r="AQ274" s="162"/>
      <c r="AR274" s="162"/>
      <c r="AS274" s="162"/>
      <c r="AT274" s="162"/>
    </row>
    <row r="275" spans="2:46" ht="12.75">
      <c r="B275" s="160"/>
      <c r="C275" s="160"/>
      <c r="D275" s="160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0"/>
      <c r="AG275" s="160"/>
      <c r="AH275" s="160"/>
      <c r="AI275" s="160"/>
      <c r="AJ275" s="160"/>
      <c r="AK275" s="160"/>
      <c r="AL275" s="160"/>
      <c r="AM275" s="160"/>
      <c r="AN275" s="160"/>
      <c r="AO275" s="160"/>
      <c r="AP275" s="162"/>
      <c r="AQ275" s="162"/>
      <c r="AR275" s="162"/>
      <c r="AS275" s="162"/>
      <c r="AT275" s="162"/>
    </row>
    <row r="276" spans="2:46" ht="12.75">
      <c r="B276" s="160"/>
      <c r="C276" s="160"/>
      <c r="D276" s="160"/>
      <c r="E276" s="160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  <c r="AG276" s="160"/>
      <c r="AH276" s="160"/>
      <c r="AI276" s="160"/>
      <c r="AJ276" s="160"/>
      <c r="AK276" s="160"/>
      <c r="AL276" s="160"/>
      <c r="AM276" s="160"/>
      <c r="AN276" s="160"/>
      <c r="AO276" s="160"/>
      <c r="AP276" s="162"/>
      <c r="AQ276" s="162"/>
      <c r="AR276" s="162"/>
      <c r="AS276" s="162"/>
      <c r="AT276" s="162"/>
    </row>
    <row r="277" spans="2:46" ht="12.75">
      <c r="B277" s="160"/>
      <c r="C277" s="160"/>
      <c r="D277" s="160"/>
      <c r="E277" s="160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0"/>
      <c r="AF277" s="160"/>
      <c r="AG277" s="160"/>
      <c r="AH277" s="160"/>
      <c r="AI277" s="160"/>
      <c r="AJ277" s="160"/>
      <c r="AK277" s="160"/>
      <c r="AL277" s="160"/>
      <c r="AM277" s="160"/>
      <c r="AN277" s="160"/>
      <c r="AO277" s="160"/>
      <c r="AP277" s="162"/>
      <c r="AQ277" s="162"/>
      <c r="AR277" s="162"/>
      <c r="AS277" s="162"/>
      <c r="AT277" s="162"/>
    </row>
    <row r="278" spans="2:46" ht="12.75">
      <c r="B278" s="160"/>
      <c r="C278" s="160"/>
      <c r="D278" s="160"/>
      <c r="E278" s="160"/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0"/>
      <c r="AF278" s="160"/>
      <c r="AG278" s="160"/>
      <c r="AH278" s="160"/>
      <c r="AI278" s="160"/>
      <c r="AJ278" s="160"/>
      <c r="AK278" s="160"/>
      <c r="AL278" s="160"/>
      <c r="AM278" s="160"/>
      <c r="AN278" s="160"/>
      <c r="AO278" s="160"/>
      <c r="AP278" s="162"/>
      <c r="AQ278" s="162"/>
      <c r="AR278" s="162"/>
      <c r="AS278" s="162"/>
      <c r="AT278" s="162"/>
    </row>
    <row r="279" spans="2:46" ht="12.75">
      <c r="B279" s="160"/>
      <c r="C279" s="160"/>
      <c r="D279" s="160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60"/>
      <c r="AD279" s="160"/>
      <c r="AE279" s="160"/>
      <c r="AF279" s="160"/>
      <c r="AG279" s="160"/>
      <c r="AH279" s="160"/>
      <c r="AI279" s="160"/>
      <c r="AJ279" s="160"/>
      <c r="AK279" s="160"/>
      <c r="AL279" s="160"/>
      <c r="AM279" s="160"/>
      <c r="AN279" s="160"/>
      <c r="AO279" s="160"/>
      <c r="AP279" s="162"/>
      <c r="AQ279" s="162"/>
      <c r="AR279" s="162"/>
      <c r="AS279" s="162"/>
      <c r="AT279" s="162"/>
    </row>
    <row r="280" spans="2:46" ht="12.75">
      <c r="B280" s="160"/>
      <c r="C280" s="160"/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60"/>
      <c r="AD280" s="160"/>
      <c r="AE280" s="160"/>
      <c r="AF280" s="160"/>
      <c r="AG280" s="160"/>
      <c r="AH280" s="160"/>
      <c r="AI280" s="160"/>
      <c r="AJ280" s="160"/>
      <c r="AK280" s="160"/>
      <c r="AL280" s="160"/>
      <c r="AM280" s="160"/>
      <c r="AN280" s="160"/>
      <c r="AO280" s="160"/>
      <c r="AP280" s="162"/>
      <c r="AQ280" s="162"/>
      <c r="AR280" s="162"/>
      <c r="AS280" s="162"/>
      <c r="AT280" s="162"/>
    </row>
    <row r="281" spans="2:46" ht="12.75">
      <c r="B281" s="160"/>
      <c r="C281" s="160"/>
      <c r="D281" s="160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60"/>
      <c r="AD281" s="160"/>
      <c r="AE281" s="160"/>
      <c r="AF281" s="160"/>
      <c r="AG281" s="160"/>
      <c r="AH281" s="160"/>
      <c r="AI281" s="160"/>
      <c r="AJ281" s="160"/>
      <c r="AK281" s="160"/>
      <c r="AL281" s="160"/>
      <c r="AM281" s="160"/>
      <c r="AN281" s="160"/>
      <c r="AO281" s="160"/>
      <c r="AP281" s="162"/>
      <c r="AQ281" s="162"/>
      <c r="AR281" s="162"/>
      <c r="AS281" s="162"/>
      <c r="AT281" s="162"/>
    </row>
    <row r="282" spans="2:46" ht="12.75">
      <c r="B282" s="160"/>
      <c r="C282" s="160"/>
      <c r="D282" s="160"/>
      <c r="E282" s="160"/>
      <c r="F282" s="160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0"/>
      <c r="AF282" s="160"/>
      <c r="AG282" s="160"/>
      <c r="AH282" s="160"/>
      <c r="AI282" s="160"/>
      <c r="AJ282" s="160"/>
      <c r="AK282" s="160"/>
      <c r="AL282" s="160"/>
      <c r="AM282" s="160"/>
      <c r="AN282" s="160"/>
      <c r="AO282" s="160"/>
      <c r="AP282" s="162"/>
      <c r="AQ282" s="162"/>
      <c r="AR282" s="162"/>
      <c r="AS282" s="162"/>
      <c r="AT282" s="162"/>
    </row>
    <row r="283" spans="2:46" ht="12.75">
      <c r="B283" s="160"/>
      <c r="C283" s="160"/>
      <c r="D283" s="160"/>
      <c r="E283" s="160"/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60"/>
      <c r="AD283" s="160"/>
      <c r="AE283" s="160"/>
      <c r="AF283" s="160"/>
      <c r="AG283" s="160"/>
      <c r="AH283" s="160"/>
      <c r="AI283" s="160"/>
      <c r="AJ283" s="160"/>
      <c r="AK283" s="160"/>
      <c r="AL283" s="160"/>
      <c r="AM283" s="160"/>
      <c r="AN283" s="160"/>
      <c r="AO283" s="160"/>
      <c r="AP283" s="162"/>
      <c r="AQ283" s="162"/>
      <c r="AR283" s="162"/>
      <c r="AS283" s="162"/>
      <c r="AT283" s="162"/>
    </row>
    <row r="284" spans="2:46" ht="12.75">
      <c r="B284" s="160"/>
      <c r="C284" s="160"/>
      <c r="D284" s="160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60"/>
      <c r="AD284" s="160"/>
      <c r="AE284" s="160"/>
      <c r="AF284" s="160"/>
      <c r="AG284" s="160"/>
      <c r="AH284" s="160"/>
      <c r="AI284" s="160"/>
      <c r="AJ284" s="160"/>
      <c r="AK284" s="160"/>
      <c r="AL284" s="160"/>
      <c r="AM284" s="160"/>
      <c r="AN284" s="160"/>
      <c r="AO284" s="160"/>
      <c r="AP284" s="162"/>
      <c r="AQ284" s="162"/>
      <c r="AR284" s="162"/>
      <c r="AS284" s="162"/>
      <c r="AT284" s="162"/>
    </row>
    <row r="285" spans="2:46" ht="12.75">
      <c r="B285" s="160"/>
      <c r="C285" s="160"/>
      <c r="D285" s="160"/>
      <c r="E285" s="160"/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60"/>
      <c r="AD285" s="160"/>
      <c r="AE285" s="160"/>
      <c r="AF285" s="160"/>
      <c r="AG285" s="160"/>
      <c r="AH285" s="160"/>
      <c r="AI285" s="160"/>
      <c r="AJ285" s="160"/>
      <c r="AK285" s="160"/>
      <c r="AL285" s="160"/>
      <c r="AM285" s="160"/>
      <c r="AN285" s="160"/>
      <c r="AO285" s="160"/>
      <c r="AP285" s="162"/>
      <c r="AQ285" s="162"/>
      <c r="AR285" s="162"/>
      <c r="AS285" s="162"/>
      <c r="AT285" s="162"/>
    </row>
    <row r="286" spans="2:46" ht="12.75">
      <c r="B286" s="160"/>
      <c r="C286" s="160"/>
      <c r="D286" s="160"/>
      <c r="E286" s="160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  <c r="AC286" s="160"/>
      <c r="AD286" s="160"/>
      <c r="AE286" s="160"/>
      <c r="AF286" s="160"/>
      <c r="AG286" s="160"/>
      <c r="AH286" s="160"/>
      <c r="AI286" s="160"/>
      <c r="AJ286" s="160"/>
      <c r="AK286" s="160"/>
      <c r="AL286" s="160"/>
      <c r="AM286" s="160"/>
      <c r="AN286" s="160"/>
      <c r="AO286" s="160"/>
      <c r="AP286" s="162"/>
      <c r="AQ286" s="162"/>
      <c r="AR286" s="162"/>
      <c r="AS286" s="162"/>
      <c r="AT286" s="162"/>
    </row>
    <row r="287" spans="2:46" ht="12.75">
      <c r="B287" s="160"/>
      <c r="C287" s="160"/>
      <c r="D287" s="160"/>
      <c r="E287" s="160"/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60"/>
      <c r="AD287" s="160"/>
      <c r="AE287" s="160"/>
      <c r="AF287" s="160"/>
      <c r="AG287" s="160"/>
      <c r="AH287" s="160"/>
      <c r="AI287" s="160"/>
      <c r="AJ287" s="160"/>
      <c r="AK287" s="160"/>
      <c r="AL287" s="160"/>
      <c r="AM287" s="160"/>
      <c r="AN287" s="160"/>
      <c r="AO287" s="160"/>
      <c r="AP287" s="162"/>
      <c r="AQ287" s="162"/>
      <c r="AR287" s="162"/>
      <c r="AS287" s="162"/>
      <c r="AT287" s="162"/>
    </row>
    <row r="288" spans="2:46" ht="12.75">
      <c r="B288" s="160"/>
      <c r="C288" s="160"/>
      <c r="D288" s="160"/>
      <c r="E288" s="160"/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60"/>
      <c r="AD288" s="160"/>
      <c r="AE288" s="160"/>
      <c r="AF288" s="160"/>
      <c r="AG288" s="160"/>
      <c r="AH288" s="160"/>
      <c r="AI288" s="160"/>
      <c r="AJ288" s="160"/>
      <c r="AK288" s="160"/>
      <c r="AL288" s="160"/>
      <c r="AM288" s="160"/>
      <c r="AN288" s="160"/>
      <c r="AO288" s="160"/>
      <c r="AP288" s="162"/>
      <c r="AQ288" s="162"/>
      <c r="AR288" s="162"/>
      <c r="AS288" s="162"/>
      <c r="AT288" s="162"/>
    </row>
    <row r="289" spans="2:46" ht="12.75">
      <c r="B289" s="160"/>
      <c r="C289" s="160"/>
      <c r="D289" s="160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60"/>
      <c r="AD289" s="160"/>
      <c r="AE289" s="160"/>
      <c r="AF289" s="160"/>
      <c r="AG289" s="160"/>
      <c r="AH289" s="160"/>
      <c r="AI289" s="160"/>
      <c r="AJ289" s="160"/>
      <c r="AK289" s="160"/>
      <c r="AL289" s="160"/>
      <c r="AM289" s="160"/>
      <c r="AN289" s="160"/>
      <c r="AO289" s="160"/>
      <c r="AP289" s="162"/>
      <c r="AQ289" s="162"/>
      <c r="AR289" s="162"/>
      <c r="AS289" s="162"/>
      <c r="AT289" s="162"/>
    </row>
    <row r="290" spans="2:46" ht="12.75">
      <c r="B290" s="160"/>
      <c r="C290" s="160"/>
      <c r="D290" s="160"/>
      <c r="E290" s="160"/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160"/>
      <c r="AF290" s="160"/>
      <c r="AG290" s="160"/>
      <c r="AH290" s="160"/>
      <c r="AI290" s="160"/>
      <c r="AJ290" s="160"/>
      <c r="AK290" s="160"/>
      <c r="AL290" s="160"/>
      <c r="AM290" s="160"/>
      <c r="AN290" s="160"/>
      <c r="AO290" s="160"/>
      <c r="AP290" s="162"/>
      <c r="AQ290" s="162"/>
      <c r="AR290" s="162"/>
      <c r="AS290" s="162"/>
      <c r="AT290" s="162"/>
    </row>
    <row r="291" spans="2:46" ht="12.75">
      <c r="B291" s="160"/>
      <c r="C291" s="160"/>
      <c r="D291" s="160"/>
      <c r="E291" s="160"/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60"/>
      <c r="AD291" s="160"/>
      <c r="AE291" s="160"/>
      <c r="AF291" s="160"/>
      <c r="AG291" s="160"/>
      <c r="AH291" s="160"/>
      <c r="AI291" s="160"/>
      <c r="AJ291" s="160"/>
      <c r="AK291" s="160"/>
      <c r="AL291" s="160"/>
      <c r="AM291" s="160"/>
      <c r="AN291" s="160"/>
      <c r="AO291" s="160"/>
      <c r="AP291" s="162"/>
      <c r="AQ291" s="162"/>
      <c r="AR291" s="162"/>
      <c r="AS291" s="162"/>
      <c r="AT291" s="162"/>
    </row>
    <row r="292" spans="2:46" ht="12.75">
      <c r="B292" s="160"/>
      <c r="C292" s="160"/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160"/>
      <c r="AG292" s="160"/>
      <c r="AH292" s="160"/>
      <c r="AI292" s="160"/>
      <c r="AJ292" s="160"/>
      <c r="AK292" s="160"/>
      <c r="AL292" s="160"/>
      <c r="AM292" s="160"/>
      <c r="AN292" s="160"/>
      <c r="AO292" s="160"/>
      <c r="AP292" s="162"/>
      <c r="AQ292" s="162"/>
      <c r="AR292" s="162"/>
      <c r="AS292" s="162"/>
      <c r="AT292" s="162"/>
    </row>
    <row r="293" spans="2:46" ht="12.75">
      <c r="B293" s="160"/>
      <c r="C293" s="160"/>
      <c r="D293" s="160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0"/>
      <c r="AF293" s="160"/>
      <c r="AG293" s="160"/>
      <c r="AH293" s="160"/>
      <c r="AI293" s="160"/>
      <c r="AJ293" s="160"/>
      <c r="AK293" s="160"/>
      <c r="AL293" s="160"/>
      <c r="AM293" s="160"/>
      <c r="AN293" s="160"/>
      <c r="AO293" s="160"/>
      <c r="AP293" s="162"/>
      <c r="AQ293" s="162"/>
      <c r="AR293" s="162"/>
      <c r="AS293" s="162"/>
      <c r="AT293" s="162"/>
    </row>
    <row r="294" spans="2:46" ht="12.75">
      <c r="B294" s="160"/>
      <c r="C294" s="160"/>
      <c r="D294" s="160"/>
      <c r="E294" s="160"/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60"/>
      <c r="AD294" s="160"/>
      <c r="AE294" s="160"/>
      <c r="AF294" s="160"/>
      <c r="AG294" s="160"/>
      <c r="AH294" s="160"/>
      <c r="AI294" s="160"/>
      <c r="AJ294" s="160"/>
      <c r="AK294" s="160"/>
      <c r="AL294" s="160"/>
      <c r="AM294" s="160"/>
      <c r="AN294" s="160"/>
      <c r="AO294" s="160"/>
      <c r="AP294" s="162"/>
      <c r="AQ294" s="162"/>
      <c r="AR294" s="162"/>
      <c r="AS294" s="162"/>
      <c r="AT294" s="162"/>
    </row>
    <row r="295" spans="2:46" ht="12.75">
      <c r="B295" s="160"/>
      <c r="C295" s="160"/>
      <c r="D295" s="160"/>
      <c r="E295" s="160"/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60"/>
      <c r="AD295" s="160"/>
      <c r="AE295" s="160"/>
      <c r="AF295" s="160"/>
      <c r="AG295" s="160"/>
      <c r="AH295" s="160"/>
      <c r="AI295" s="160"/>
      <c r="AJ295" s="160"/>
      <c r="AK295" s="160"/>
      <c r="AL295" s="160"/>
      <c r="AM295" s="160"/>
      <c r="AN295" s="160"/>
      <c r="AO295" s="160"/>
      <c r="AP295" s="162"/>
      <c r="AQ295" s="162"/>
      <c r="AR295" s="162"/>
      <c r="AS295" s="162"/>
      <c r="AT295" s="162"/>
    </row>
    <row r="296" spans="2:46" ht="12.75">
      <c r="B296" s="162"/>
      <c r="C296" s="162"/>
      <c r="D296" s="162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62"/>
      <c r="U296" s="162"/>
      <c r="V296" s="162"/>
      <c r="W296" s="162"/>
      <c r="X296" s="162"/>
      <c r="Y296" s="162"/>
      <c r="Z296" s="162"/>
      <c r="AA296" s="162"/>
      <c r="AB296" s="162"/>
      <c r="AC296" s="162"/>
      <c r="AD296" s="162"/>
      <c r="AE296" s="162"/>
      <c r="AF296" s="162"/>
      <c r="AG296" s="162"/>
      <c r="AH296" s="162"/>
      <c r="AI296" s="162"/>
      <c r="AJ296" s="162"/>
      <c r="AK296" s="162"/>
      <c r="AL296" s="162"/>
      <c r="AM296" s="162"/>
      <c r="AN296" s="162"/>
      <c r="AO296" s="162"/>
      <c r="AP296" s="162"/>
      <c r="AQ296" s="162"/>
      <c r="AR296" s="162"/>
      <c r="AS296" s="162"/>
      <c r="AT296" s="162"/>
    </row>
    <row r="297" spans="2:46" ht="12.75">
      <c r="B297" s="162"/>
      <c r="C297" s="162"/>
      <c r="D297" s="162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62"/>
      <c r="U297" s="162"/>
      <c r="V297" s="162"/>
      <c r="W297" s="162"/>
      <c r="X297" s="162"/>
      <c r="Y297" s="162"/>
      <c r="Z297" s="162"/>
      <c r="AA297" s="162"/>
      <c r="AB297" s="162"/>
      <c r="AC297" s="162"/>
      <c r="AD297" s="162"/>
      <c r="AE297" s="162"/>
      <c r="AF297" s="162"/>
      <c r="AG297" s="162"/>
      <c r="AH297" s="162"/>
      <c r="AI297" s="162"/>
      <c r="AJ297" s="162"/>
      <c r="AK297" s="162"/>
      <c r="AL297" s="162"/>
      <c r="AM297" s="162"/>
      <c r="AN297" s="162"/>
      <c r="AO297" s="162"/>
      <c r="AP297" s="162"/>
      <c r="AQ297" s="162"/>
      <c r="AR297" s="162"/>
      <c r="AS297" s="162"/>
      <c r="AT297" s="162"/>
    </row>
    <row r="298" spans="2:46" ht="12.75">
      <c r="B298" s="162"/>
      <c r="C298" s="162"/>
      <c r="D298" s="162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62"/>
      <c r="U298" s="162"/>
      <c r="V298" s="162"/>
      <c r="W298" s="162"/>
      <c r="X298" s="162"/>
      <c r="Y298" s="162"/>
      <c r="Z298" s="162"/>
      <c r="AA298" s="162"/>
      <c r="AB298" s="162"/>
      <c r="AC298" s="162"/>
      <c r="AD298" s="162"/>
      <c r="AE298" s="162"/>
      <c r="AF298" s="162"/>
      <c r="AG298" s="162"/>
      <c r="AH298" s="162"/>
      <c r="AI298" s="162"/>
      <c r="AJ298" s="162"/>
      <c r="AK298" s="162"/>
      <c r="AL298" s="162"/>
      <c r="AM298" s="162"/>
      <c r="AN298" s="162"/>
      <c r="AO298" s="162"/>
      <c r="AP298" s="162"/>
      <c r="AQ298" s="162"/>
      <c r="AR298" s="162"/>
      <c r="AS298" s="162"/>
      <c r="AT298" s="162"/>
    </row>
    <row r="299" spans="2:46" ht="12.75"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62"/>
      <c r="U299" s="162"/>
      <c r="V299" s="162"/>
      <c r="W299" s="162"/>
      <c r="X299" s="162"/>
      <c r="Y299" s="162"/>
      <c r="Z299" s="162"/>
      <c r="AA299" s="162"/>
      <c r="AB299" s="162"/>
      <c r="AC299" s="162"/>
      <c r="AD299" s="162"/>
      <c r="AE299" s="162"/>
      <c r="AF299" s="162"/>
      <c r="AG299" s="162"/>
      <c r="AH299" s="162"/>
      <c r="AI299" s="162"/>
      <c r="AJ299" s="162"/>
      <c r="AK299" s="162"/>
      <c r="AL299" s="162"/>
      <c r="AM299" s="162"/>
      <c r="AN299" s="162"/>
      <c r="AO299" s="162"/>
      <c r="AP299" s="162"/>
      <c r="AQ299" s="162"/>
      <c r="AR299" s="162"/>
      <c r="AS299" s="162"/>
      <c r="AT299" s="162"/>
    </row>
    <row r="300" spans="2:46" ht="12.75"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62"/>
      <c r="U300" s="162"/>
      <c r="V300" s="162"/>
      <c r="W300" s="162"/>
      <c r="X300" s="162"/>
      <c r="Y300" s="162"/>
      <c r="Z300" s="162"/>
      <c r="AA300" s="162"/>
      <c r="AB300" s="162"/>
      <c r="AC300" s="162"/>
      <c r="AD300" s="162"/>
      <c r="AE300" s="162"/>
      <c r="AF300" s="162"/>
      <c r="AG300" s="162"/>
      <c r="AH300" s="162"/>
      <c r="AI300" s="162"/>
      <c r="AJ300" s="162"/>
      <c r="AK300" s="162"/>
      <c r="AL300" s="162"/>
      <c r="AM300" s="162"/>
      <c r="AN300" s="162"/>
      <c r="AO300" s="162"/>
      <c r="AP300" s="162"/>
      <c r="AQ300" s="162"/>
      <c r="AR300" s="162"/>
      <c r="AS300" s="162"/>
      <c r="AT300" s="162"/>
    </row>
    <row r="301" spans="2:46" ht="12.75">
      <c r="B301" s="162"/>
      <c r="C301" s="162"/>
      <c r="D301" s="162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62"/>
      <c r="U301" s="162"/>
      <c r="V301" s="162"/>
      <c r="W301" s="162"/>
      <c r="X301" s="162"/>
      <c r="Y301" s="162"/>
      <c r="Z301" s="162"/>
      <c r="AA301" s="162"/>
      <c r="AB301" s="162"/>
      <c r="AC301" s="162"/>
      <c r="AD301" s="162"/>
      <c r="AE301" s="162"/>
      <c r="AF301" s="162"/>
      <c r="AG301" s="162"/>
      <c r="AH301" s="162"/>
      <c r="AI301" s="162"/>
      <c r="AJ301" s="162"/>
      <c r="AK301" s="162"/>
      <c r="AL301" s="162"/>
      <c r="AM301" s="162"/>
      <c r="AN301" s="162"/>
      <c r="AO301" s="162"/>
      <c r="AP301" s="162"/>
      <c r="AQ301" s="162"/>
      <c r="AR301" s="162"/>
      <c r="AS301" s="162"/>
      <c r="AT301" s="162"/>
    </row>
    <row r="302" spans="2:46" ht="12.75">
      <c r="B302" s="162"/>
      <c r="C302" s="162"/>
      <c r="D302" s="162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62"/>
      <c r="U302" s="162"/>
      <c r="V302" s="162"/>
      <c r="W302" s="162"/>
      <c r="X302" s="162"/>
      <c r="Y302" s="162"/>
      <c r="Z302" s="162"/>
      <c r="AA302" s="162"/>
      <c r="AB302" s="162"/>
      <c r="AC302" s="162"/>
      <c r="AD302" s="162"/>
      <c r="AE302" s="162"/>
      <c r="AF302" s="162"/>
      <c r="AG302" s="162"/>
      <c r="AH302" s="162"/>
      <c r="AI302" s="162"/>
      <c r="AJ302" s="162"/>
      <c r="AK302" s="162"/>
      <c r="AL302" s="162"/>
      <c r="AM302" s="162"/>
      <c r="AN302" s="162"/>
      <c r="AO302" s="162"/>
      <c r="AP302" s="162"/>
      <c r="AQ302" s="162"/>
      <c r="AR302" s="162"/>
      <c r="AS302" s="162"/>
      <c r="AT302" s="162"/>
    </row>
    <row r="303" spans="2:46" ht="12.75">
      <c r="B303" s="162"/>
      <c r="C303" s="162"/>
      <c r="D303" s="162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62"/>
      <c r="U303" s="162"/>
      <c r="V303" s="162"/>
      <c r="W303" s="162"/>
      <c r="X303" s="162"/>
      <c r="Y303" s="162"/>
      <c r="Z303" s="162"/>
      <c r="AA303" s="162"/>
      <c r="AB303" s="162"/>
      <c r="AC303" s="162"/>
      <c r="AD303" s="162"/>
      <c r="AE303" s="162"/>
      <c r="AF303" s="162"/>
      <c r="AG303" s="162"/>
      <c r="AH303" s="162"/>
      <c r="AI303" s="162"/>
      <c r="AJ303" s="162"/>
      <c r="AK303" s="162"/>
      <c r="AL303" s="162"/>
      <c r="AM303" s="162"/>
      <c r="AN303" s="162"/>
      <c r="AO303" s="162"/>
      <c r="AP303" s="162"/>
      <c r="AQ303" s="162"/>
      <c r="AR303" s="162"/>
      <c r="AS303" s="162"/>
      <c r="AT303" s="162"/>
    </row>
    <row r="304" spans="2:46" ht="12.75">
      <c r="B304" s="162"/>
      <c r="C304" s="162"/>
      <c r="D304" s="162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62"/>
      <c r="U304" s="162"/>
      <c r="V304" s="162"/>
      <c r="W304" s="162"/>
      <c r="X304" s="162"/>
      <c r="Y304" s="162"/>
      <c r="Z304" s="162"/>
      <c r="AA304" s="162"/>
      <c r="AB304" s="162"/>
      <c r="AC304" s="162"/>
      <c r="AD304" s="162"/>
      <c r="AE304" s="162"/>
      <c r="AF304" s="162"/>
      <c r="AG304" s="162"/>
      <c r="AH304" s="162"/>
      <c r="AI304" s="162"/>
      <c r="AJ304" s="162"/>
      <c r="AK304" s="162"/>
      <c r="AL304" s="162"/>
      <c r="AM304" s="162"/>
      <c r="AN304" s="162"/>
      <c r="AO304" s="162"/>
      <c r="AP304" s="162"/>
      <c r="AQ304" s="162"/>
      <c r="AR304" s="162"/>
      <c r="AS304" s="162"/>
      <c r="AT304" s="162"/>
    </row>
    <row r="305" spans="2:46" ht="12.75">
      <c r="B305" s="162"/>
      <c r="C305" s="162"/>
      <c r="D305" s="162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62"/>
      <c r="U305" s="162"/>
      <c r="V305" s="162"/>
      <c r="W305" s="162"/>
      <c r="X305" s="162"/>
      <c r="Y305" s="162"/>
      <c r="Z305" s="162"/>
      <c r="AA305" s="162"/>
      <c r="AB305" s="162"/>
      <c r="AC305" s="162"/>
      <c r="AD305" s="162"/>
      <c r="AE305" s="162"/>
      <c r="AF305" s="162"/>
      <c r="AG305" s="162"/>
      <c r="AH305" s="162"/>
      <c r="AI305" s="162"/>
      <c r="AJ305" s="162"/>
      <c r="AK305" s="162"/>
      <c r="AL305" s="162"/>
      <c r="AM305" s="162"/>
      <c r="AN305" s="162"/>
      <c r="AO305" s="162"/>
      <c r="AP305" s="162"/>
      <c r="AQ305" s="162"/>
      <c r="AR305" s="162"/>
      <c r="AS305" s="162"/>
      <c r="AT305" s="162"/>
    </row>
    <row r="306" spans="2:46" ht="12.75">
      <c r="B306" s="162"/>
      <c r="C306" s="162"/>
      <c r="D306" s="162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62"/>
      <c r="U306" s="162"/>
      <c r="V306" s="162"/>
      <c r="W306" s="162"/>
      <c r="X306" s="162"/>
      <c r="Y306" s="162"/>
      <c r="Z306" s="162"/>
      <c r="AA306" s="162"/>
      <c r="AB306" s="162"/>
      <c r="AC306" s="162"/>
      <c r="AD306" s="162"/>
      <c r="AE306" s="162"/>
      <c r="AF306" s="162"/>
      <c r="AG306" s="162"/>
      <c r="AH306" s="162"/>
      <c r="AI306" s="162"/>
      <c r="AJ306" s="162"/>
      <c r="AK306" s="162"/>
      <c r="AL306" s="162"/>
      <c r="AM306" s="162"/>
      <c r="AN306" s="162"/>
      <c r="AO306" s="162"/>
      <c r="AP306" s="162"/>
      <c r="AQ306" s="162"/>
      <c r="AR306" s="162"/>
      <c r="AS306" s="162"/>
      <c r="AT306" s="162"/>
    </row>
    <row r="307" spans="2:46" ht="12.75">
      <c r="B307" s="162"/>
      <c r="C307" s="162"/>
      <c r="D307" s="162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62"/>
      <c r="U307" s="162"/>
      <c r="V307" s="162"/>
      <c r="W307" s="162"/>
      <c r="X307" s="162"/>
      <c r="Y307" s="162"/>
      <c r="Z307" s="162"/>
      <c r="AA307" s="162"/>
      <c r="AB307" s="162"/>
      <c r="AC307" s="162"/>
      <c r="AD307" s="162"/>
      <c r="AE307" s="162"/>
      <c r="AF307" s="162"/>
      <c r="AG307" s="162"/>
      <c r="AH307" s="162"/>
      <c r="AI307" s="162"/>
      <c r="AJ307" s="162"/>
      <c r="AK307" s="162"/>
      <c r="AL307" s="162"/>
      <c r="AM307" s="162"/>
      <c r="AN307" s="162"/>
      <c r="AO307" s="162"/>
      <c r="AP307" s="162"/>
      <c r="AQ307" s="162"/>
      <c r="AR307" s="162"/>
      <c r="AS307" s="162"/>
      <c r="AT307" s="162"/>
    </row>
    <row r="308" spans="2:46" ht="12.75">
      <c r="B308" s="162"/>
      <c r="C308" s="162"/>
      <c r="D308" s="162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62"/>
      <c r="U308" s="162"/>
      <c r="V308" s="162"/>
      <c r="W308" s="162"/>
      <c r="X308" s="162"/>
      <c r="Y308" s="162"/>
      <c r="Z308" s="162"/>
      <c r="AA308" s="162"/>
      <c r="AB308" s="162"/>
      <c r="AC308" s="162"/>
      <c r="AD308" s="162"/>
      <c r="AE308" s="162"/>
      <c r="AF308" s="162"/>
      <c r="AG308" s="162"/>
      <c r="AH308" s="162"/>
      <c r="AI308" s="162"/>
      <c r="AJ308" s="162"/>
      <c r="AK308" s="162"/>
      <c r="AL308" s="162"/>
      <c r="AM308" s="162"/>
      <c r="AN308" s="162"/>
      <c r="AO308" s="162"/>
      <c r="AP308" s="162"/>
      <c r="AQ308" s="162"/>
      <c r="AR308" s="162"/>
      <c r="AS308" s="162"/>
      <c r="AT308" s="162"/>
    </row>
    <row r="309" spans="2:46" ht="12.75">
      <c r="B309" s="162"/>
      <c r="C309" s="162"/>
      <c r="D309" s="162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62"/>
      <c r="U309" s="162"/>
      <c r="V309" s="162"/>
      <c r="W309" s="162"/>
      <c r="X309" s="162"/>
      <c r="Y309" s="162"/>
      <c r="Z309" s="162"/>
      <c r="AA309" s="162"/>
      <c r="AB309" s="162"/>
      <c r="AC309" s="162"/>
      <c r="AD309" s="162"/>
      <c r="AE309" s="162"/>
      <c r="AF309" s="162"/>
      <c r="AG309" s="162"/>
      <c r="AH309" s="162"/>
      <c r="AI309" s="162"/>
      <c r="AJ309" s="162"/>
      <c r="AK309" s="162"/>
      <c r="AL309" s="162"/>
      <c r="AM309" s="162"/>
      <c r="AN309" s="162"/>
      <c r="AO309" s="162"/>
      <c r="AP309" s="162"/>
      <c r="AQ309" s="162"/>
      <c r="AR309" s="162"/>
      <c r="AS309" s="162"/>
      <c r="AT309" s="162"/>
    </row>
    <row r="310" spans="2:46" ht="12.75">
      <c r="B310" s="162"/>
      <c r="C310" s="162"/>
      <c r="D310" s="162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62"/>
      <c r="U310" s="162"/>
      <c r="V310" s="162"/>
      <c r="W310" s="162"/>
      <c r="X310" s="162"/>
      <c r="Y310" s="162"/>
      <c r="Z310" s="162"/>
      <c r="AA310" s="162"/>
      <c r="AB310" s="162"/>
      <c r="AC310" s="162"/>
      <c r="AD310" s="162"/>
      <c r="AE310" s="162"/>
      <c r="AF310" s="162"/>
      <c r="AG310" s="162"/>
      <c r="AH310" s="162"/>
      <c r="AI310" s="162"/>
      <c r="AJ310" s="162"/>
      <c r="AK310" s="162"/>
      <c r="AL310" s="162"/>
      <c r="AM310" s="162"/>
      <c r="AN310" s="162"/>
      <c r="AO310" s="162"/>
      <c r="AP310" s="162"/>
      <c r="AQ310" s="162"/>
      <c r="AR310" s="162"/>
      <c r="AS310" s="162"/>
      <c r="AT310" s="162"/>
    </row>
    <row r="311" spans="2:46" ht="12.75">
      <c r="B311" s="162"/>
      <c r="C311" s="162"/>
      <c r="D311" s="162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62"/>
      <c r="U311" s="162"/>
      <c r="V311" s="162"/>
      <c r="W311" s="162"/>
      <c r="X311" s="162"/>
      <c r="Y311" s="162"/>
      <c r="Z311" s="162"/>
      <c r="AA311" s="162"/>
      <c r="AB311" s="162"/>
      <c r="AC311" s="162"/>
      <c r="AD311" s="162"/>
      <c r="AE311" s="162"/>
      <c r="AF311" s="162"/>
      <c r="AG311" s="162"/>
      <c r="AH311" s="162"/>
      <c r="AI311" s="162"/>
      <c r="AJ311" s="162"/>
      <c r="AK311" s="162"/>
      <c r="AL311" s="162"/>
      <c r="AM311" s="162"/>
      <c r="AN311" s="162"/>
      <c r="AO311" s="162"/>
      <c r="AP311" s="162"/>
      <c r="AQ311" s="162"/>
      <c r="AR311" s="162"/>
      <c r="AS311" s="162"/>
      <c r="AT311" s="162"/>
    </row>
    <row r="312" spans="2:46" ht="12.75">
      <c r="B312" s="162"/>
      <c r="C312" s="162"/>
      <c r="D312" s="162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62"/>
      <c r="U312" s="162"/>
      <c r="V312" s="162"/>
      <c r="W312" s="162"/>
      <c r="X312" s="162"/>
      <c r="Y312" s="162"/>
      <c r="Z312" s="162"/>
      <c r="AA312" s="162"/>
      <c r="AB312" s="162"/>
      <c r="AC312" s="162"/>
      <c r="AD312" s="162"/>
      <c r="AE312" s="162"/>
      <c r="AF312" s="162"/>
      <c r="AG312" s="162"/>
      <c r="AH312" s="162"/>
      <c r="AI312" s="162"/>
      <c r="AJ312" s="162"/>
      <c r="AK312" s="162"/>
      <c r="AL312" s="162"/>
      <c r="AM312" s="162"/>
      <c r="AN312" s="162"/>
      <c r="AO312" s="162"/>
      <c r="AP312" s="162"/>
      <c r="AQ312" s="162"/>
      <c r="AR312" s="162"/>
      <c r="AS312" s="162"/>
      <c r="AT312" s="162"/>
    </row>
    <row r="313" spans="2:46" ht="12.75">
      <c r="B313" s="162"/>
      <c r="C313" s="162"/>
      <c r="D313" s="162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62"/>
      <c r="U313" s="162"/>
      <c r="V313" s="162"/>
      <c r="W313" s="162"/>
      <c r="X313" s="162"/>
      <c r="Y313" s="162"/>
      <c r="Z313" s="162"/>
      <c r="AA313" s="162"/>
      <c r="AB313" s="162"/>
      <c r="AC313" s="162"/>
      <c r="AD313" s="162"/>
      <c r="AE313" s="162"/>
      <c r="AF313" s="162"/>
      <c r="AG313" s="162"/>
      <c r="AH313" s="162"/>
      <c r="AI313" s="162"/>
      <c r="AJ313" s="162"/>
      <c r="AK313" s="162"/>
      <c r="AL313" s="162"/>
      <c r="AM313" s="162"/>
      <c r="AN313" s="162"/>
      <c r="AO313" s="162"/>
      <c r="AP313" s="162"/>
      <c r="AQ313" s="162"/>
      <c r="AR313" s="162"/>
      <c r="AS313" s="162"/>
      <c r="AT313" s="162"/>
    </row>
    <row r="314" spans="2:46" ht="12.75">
      <c r="B314" s="162"/>
      <c r="C314" s="162"/>
      <c r="D314" s="162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62"/>
      <c r="U314" s="162"/>
      <c r="V314" s="162"/>
      <c r="W314" s="162"/>
      <c r="X314" s="162"/>
      <c r="Y314" s="162"/>
      <c r="Z314" s="162"/>
      <c r="AA314" s="162"/>
      <c r="AB314" s="162"/>
      <c r="AC314" s="162"/>
      <c r="AD314" s="162"/>
      <c r="AE314" s="162"/>
      <c r="AF314" s="162"/>
      <c r="AG314" s="162"/>
      <c r="AH314" s="162"/>
      <c r="AI314" s="162"/>
      <c r="AJ314" s="162"/>
      <c r="AK314" s="162"/>
      <c r="AL314" s="162"/>
      <c r="AM314" s="162"/>
      <c r="AN314" s="162"/>
      <c r="AO314" s="162"/>
      <c r="AP314" s="162"/>
      <c r="AQ314" s="162"/>
      <c r="AR314" s="162"/>
      <c r="AS314" s="162"/>
      <c r="AT314" s="162"/>
    </row>
    <row r="315" spans="2:46" ht="12.75">
      <c r="B315" s="162"/>
      <c r="C315" s="162"/>
      <c r="D315" s="162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62"/>
      <c r="U315" s="162"/>
      <c r="V315" s="162"/>
      <c r="W315" s="162"/>
      <c r="X315" s="162"/>
      <c r="Y315" s="162"/>
      <c r="Z315" s="162"/>
      <c r="AA315" s="162"/>
      <c r="AB315" s="162"/>
      <c r="AC315" s="162"/>
      <c r="AD315" s="162"/>
      <c r="AE315" s="162"/>
      <c r="AF315" s="162"/>
      <c r="AG315" s="162"/>
      <c r="AH315" s="162"/>
      <c r="AI315" s="162"/>
      <c r="AJ315" s="162"/>
      <c r="AK315" s="162"/>
      <c r="AL315" s="162"/>
      <c r="AM315" s="162"/>
      <c r="AN315" s="162"/>
      <c r="AO315" s="162"/>
      <c r="AP315" s="162"/>
      <c r="AQ315" s="162"/>
      <c r="AR315" s="162"/>
      <c r="AS315" s="162"/>
      <c r="AT315" s="162"/>
    </row>
    <row r="316" spans="2:46" ht="12.75">
      <c r="B316" s="162"/>
      <c r="C316" s="162"/>
      <c r="D316" s="162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62"/>
      <c r="U316" s="162"/>
      <c r="V316" s="162"/>
      <c r="W316" s="162"/>
      <c r="X316" s="162"/>
      <c r="Y316" s="162"/>
      <c r="Z316" s="162"/>
      <c r="AA316" s="162"/>
      <c r="AB316" s="162"/>
      <c r="AC316" s="162"/>
      <c r="AD316" s="162"/>
      <c r="AE316" s="162"/>
      <c r="AF316" s="162"/>
      <c r="AG316" s="162"/>
      <c r="AH316" s="162"/>
      <c r="AI316" s="162"/>
      <c r="AJ316" s="162"/>
      <c r="AK316" s="162"/>
      <c r="AL316" s="162"/>
      <c r="AM316" s="162"/>
      <c r="AN316" s="162"/>
      <c r="AO316" s="162"/>
      <c r="AP316" s="162"/>
      <c r="AQ316" s="162"/>
      <c r="AR316" s="162"/>
      <c r="AS316" s="162"/>
      <c r="AT316" s="162"/>
    </row>
    <row r="317" spans="2:46" ht="12.75">
      <c r="B317" s="162"/>
      <c r="C317" s="162"/>
      <c r="D317" s="162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62"/>
      <c r="U317" s="162"/>
      <c r="V317" s="162"/>
      <c r="W317" s="162"/>
      <c r="X317" s="162"/>
      <c r="Y317" s="162"/>
      <c r="Z317" s="162"/>
      <c r="AA317" s="162"/>
      <c r="AB317" s="162"/>
      <c r="AC317" s="162"/>
      <c r="AD317" s="162"/>
      <c r="AE317" s="162"/>
      <c r="AF317" s="162"/>
      <c r="AG317" s="162"/>
      <c r="AH317" s="162"/>
      <c r="AI317" s="162"/>
      <c r="AJ317" s="162"/>
      <c r="AK317" s="162"/>
      <c r="AL317" s="162"/>
      <c r="AM317" s="162"/>
      <c r="AN317" s="162"/>
      <c r="AO317" s="162"/>
      <c r="AP317" s="162"/>
      <c r="AQ317" s="162"/>
      <c r="AR317" s="162"/>
      <c r="AS317" s="162"/>
      <c r="AT317" s="162"/>
    </row>
    <row r="318" spans="2:46" ht="12.75">
      <c r="B318" s="162"/>
      <c r="C318" s="162"/>
      <c r="D318" s="162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62"/>
      <c r="U318" s="162"/>
      <c r="V318" s="162"/>
      <c r="W318" s="162"/>
      <c r="X318" s="162"/>
      <c r="Y318" s="162"/>
      <c r="Z318" s="162"/>
      <c r="AA318" s="162"/>
      <c r="AB318" s="162"/>
      <c r="AC318" s="162"/>
      <c r="AD318" s="162"/>
      <c r="AE318" s="162"/>
      <c r="AF318" s="162"/>
      <c r="AG318" s="162"/>
      <c r="AH318" s="162"/>
      <c r="AI318" s="162"/>
      <c r="AJ318" s="162"/>
      <c r="AK318" s="162"/>
      <c r="AL318" s="162"/>
      <c r="AM318" s="162"/>
      <c r="AN318" s="162"/>
      <c r="AO318" s="162"/>
      <c r="AP318" s="162"/>
      <c r="AQ318" s="162"/>
      <c r="AR318" s="162"/>
      <c r="AS318" s="162"/>
      <c r="AT318" s="162"/>
    </row>
    <row r="319" spans="2:46" ht="12.75">
      <c r="B319" s="162"/>
      <c r="C319" s="162"/>
      <c r="D319" s="162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62"/>
      <c r="U319" s="162"/>
      <c r="V319" s="162"/>
      <c r="W319" s="162"/>
      <c r="X319" s="162"/>
      <c r="Y319" s="162"/>
      <c r="Z319" s="162"/>
      <c r="AA319" s="162"/>
      <c r="AB319" s="162"/>
      <c r="AC319" s="162"/>
      <c r="AD319" s="162"/>
      <c r="AE319" s="162"/>
      <c r="AF319" s="162"/>
      <c r="AG319" s="162"/>
      <c r="AH319" s="162"/>
      <c r="AI319" s="162"/>
      <c r="AJ319" s="162"/>
      <c r="AK319" s="162"/>
      <c r="AL319" s="162"/>
      <c r="AM319" s="162"/>
      <c r="AN319" s="162"/>
      <c r="AO319" s="162"/>
      <c r="AP319" s="162"/>
      <c r="AQ319" s="162"/>
      <c r="AR319" s="162"/>
      <c r="AS319" s="162"/>
      <c r="AT319" s="162"/>
    </row>
    <row r="320" spans="2:46" ht="12.75">
      <c r="B320" s="162"/>
      <c r="C320" s="162"/>
      <c r="D320" s="162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62"/>
      <c r="U320" s="162"/>
      <c r="V320" s="162"/>
      <c r="W320" s="162"/>
      <c r="X320" s="162"/>
      <c r="Y320" s="162"/>
      <c r="Z320" s="162"/>
      <c r="AA320" s="162"/>
      <c r="AB320" s="162"/>
      <c r="AC320" s="162"/>
      <c r="AD320" s="162"/>
      <c r="AE320" s="162"/>
      <c r="AF320" s="162"/>
      <c r="AG320" s="162"/>
      <c r="AH320" s="162"/>
      <c r="AI320" s="162"/>
      <c r="AJ320" s="162"/>
      <c r="AK320" s="162"/>
      <c r="AL320" s="162"/>
      <c r="AM320" s="162"/>
      <c r="AN320" s="162"/>
      <c r="AO320" s="162"/>
      <c r="AP320" s="162"/>
      <c r="AQ320" s="162"/>
      <c r="AR320" s="162"/>
      <c r="AS320" s="162"/>
      <c r="AT320" s="162"/>
    </row>
    <row r="321" spans="2:46" ht="12.75">
      <c r="B321" s="162"/>
      <c r="C321" s="162"/>
      <c r="D321" s="162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62"/>
      <c r="U321" s="162"/>
      <c r="V321" s="162"/>
      <c r="W321" s="162"/>
      <c r="X321" s="162"/>
      <c r="Y321" s="162"/>
      <c r="Z321" s="162"/>
      <c r="AA321" s="162"/>
      <c r="AB321" s="162"/>
      <c r="AC321" s="162"/>
      <c r="AD321" s="162"/>
      <c r="AE321" s="162"/>
      <c r="AF321" s="162"/>
      <c r="AG321" s="162"/>
      <c r="AH321" s="162"/>
      <c r="AI321" s="162"/>
      <c r="AJ321" s="162"/>
      <c r="AK321" s="162"/>
      <c r="AL321" s="162"/>
      <c r="AM321" s="162"/>
      <c r="AN321" s="162"/>
      <c r="AO321" s="162"/>
      <c r="AP321" s="162"/>
      <c r="AQ321" s="162"/>
      <c r="AR321" s="162"/>
      <c r="AS321" s="162"/>
      <c r="AT321" s="162"/>
    </row>
    <row r="322" spans="2:46" ht="12.75">
      <c r="B322" s="162"/>
      <c r="C322" s="162"/>
      <c r="D322" s="162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62"/>
      <c r="U322" s="162"/>
      <c r="V322" s="162"/>
      <c r="W322" s="162"/>
      <c r="X322" s="162"/>
      <c r="Y322" s="162"/>
      <c r="Z322" s="162"/>
      <c r="AA322" s="162"/>
      <c r="AB322" s="162"/>
      <c r="AC322" s="162"/>
      <c r="AD322" s="162"/>
      <c r="AE322" s="162"/>
      <c r="AF322" s="162"/>
      <c r="AG322" s="162"/>
      <c r="AH322" s="162"/>
      <c r="AI322" s="162"/>
      <c r="AJ322" s="162"/>
      <c r="AK322" s="162"/>
      <c r="AL322" s="162"/>
      <c r="AM322" s="162"/>
      <c r="AN322" s="162"/>
      <c r="AO322" s="162"/>
      <c r="AP322" s="162"/>
      <c r="AQ322" s="162"/>
      <c r="AR322" s="162"/>
      <c r="AS322" s="162"/>
      <c r="AT322" s="162"/>
    </row>
    <row r="323" spans="2:46" ht="12.75">
      <c r="B323" s="162"/>
      <c r="C323" s="162"/>
      <c r="D323" s="162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62"/>
      <c r="U323" s="162"/>
      <c r="V323" s="162"/>
      <c r="W323" s="162"/>
      <c r="X323" s="162"/>
      <c r="Y323" s="162"/>
      <c r="Z323" s="162"/>
      <c r="AA323" s="162"/>
      <c r="AB323" s="162"/>
      <c r="AC323" s="162"/>
      <c r="AD323" s="162"/>
      <c r="AE323" s="162"/>
      <c r="AF323" s="162"/>
      <c r="AG323" s="162"/>
      <c r="AH323" s="162"/>
      <c r="AI323" s="162"/>
      <c r="AJ323" s="162"/>
      <c r="AK323" s="162"/>
      <c r="AL323" s="162"/>
      <c r="AM323" s="162"/>
      <c r="AN323" s="162"/>
      <c r="AO323" s="162"/>
      <c r="AP323" s="162"/>
      <c r="AQ323" s="162"/>
      <c r="AR323" s="162"/>
      <c r="AS323" s="162"/>
      <c r="AT323" s="162"/>
    </row>
    <row r="324" spans="2:46" ht="12.75">
      <c r="B324" s="162"/>
      <c r="C324" s="162"/>
      <c r="D324" s="162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62"/>
      <c r="U324" s="162"/>
      <c r="V324" s="162"/>
      <c r="W324" s="162"/>
      <c r="X324" s="162"/>
      <c r="Y324" s="162"/>
      <c r="Z324" s="162"/>
      <c r="AA324" s="162"/>
      <c r="AB324" s="162"/>
      <c r="AC324" s="162"/>
      <c r="AD324" s="162"/>
      <c r="AE324" s="162"/>
      <c r="AF324" s="162"/>
      <c r="AG324" s="162"/>
      <c r="AH324" s="162"/>
      <c r="AI324" s="162"/>
      <c r="AJ324" s="162"/>
      <c r="AK324" s="162"/>
      <c r="AL324" s="162"/>
      <c r="AM324" s="162"/>
      <c r="AN324" s="162"/>
      <c r="AO324" s="162"/>
      <c r="AP324" s="162"/>
      <c r="AQ324" s="162"/>
      <c r="AR324" s="162"/>
      <c r="AS324" s="162"/>
      <c r="AT324" s="162"/>
    </row>
    <row r="325" spans="2:46" ht="12.75">
      <c r="B325" s="162"/>
      <c r="C325" s="162"/>
      <c r="D325" s="162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62"/>
      <c r="U325" s="162"/>
      <c r="V325" s="162"/>
      <c r="W325" s="162"/>
      <c r="X325" s="162"/>
      <c r="Y325" s="162"/>
      <c r="Z325" s="162"/>
      <c r="AA325" s="162"/>
      <c r="AB325" s="162"/>
      <c r="AC325" s="162"/>
      <c r="AD325" s="162"/>
      <c r="AE325" s="162"/>
      <c r="AF325" s="162"/>
      <c r="AG325" s="162"/>
      <c r="AH325" s="162"/>
      <c r="AI325" s="162"/>
      <c r="AJ325" s="162"/>
      <c r="AK325" s="162"/>
      <c r="AL325" s="162"/>
      <c r="AM325" s="162"/>
      <c r="AN325" s="162"/>
      <c r="AO325" s="162"/>
      <c r="AP325" s="162"/>
      <c r="AQ325" s="162"/>
      <c r="AR325" s="162"/>
      <c r="AS325" s="162"/>
      <c r="AT325" s="162"/>
    </row>
    <row r="326" spans="2:46" ht="12.75"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62"/>
      <c r="U326" s="162"/>
      <c r="V326" s="162"/>
      <c r="W326" s="162"/>
      <c r="X326" s="162"/>
      <c r="Y326" s="162"/>
      <c r="Z326" s="162"/>
      <c r="AA326" s="162"/>
      <c r="AB326" s="162"/>
      <c r="AC326" s="162"/>
      <c r="AD326" s="162"/>
      <c r="AE326" s="162"/>
      <c r="AF326" s="162"/>
      <c r="AG326" s="162"/>
      <c r="AH326" s="162"/>
      <c r="AI326" s="162"/>
      <c r="AJ326" s="162"/>
      <c r="AK326" s="162"/>
      <c r="AL326" s="162"/>
      <c r="AM326" s="162"/>
      <c r="AN326" s="162"/>
      <c r="AO326" s="162"/>
      <c r="AP326" s="162"/>
      <c r="AQ326" s="162"/>
      <c r="AR326" s="162"/>
      <c r="AS326" s="162"/>
      <c r="AT326" s="162"/>
    </row>
    <row r="327" spans="2:46" ht="12.75"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62"/>
      <c r="U327" s="162"/>
      <c r="V327" s="162"/>
      <c r="W327" s="162"/>
      <c r="X327" s="162"/>
      <c r="Y327" s="162"/>
      <c r="Z327" s="162"/>
      <c r="AA327" s="162"/>
      <c r="AB327" s="162"/>
      <c r="AC327" s="162"/>
      <c r="AD327" s="162"/>
      <c r="AE327" s="162"/>
      <c r="AF327" s="162"/>
      <c r="AG327" s="162"/>
      <c r="AH327" s="162"/>
      <c r="AI327" s="162"/>
      <c r="AJ327" s="162"/>
      <c r="AK327" s="162"/>
      <c r="AL327" s="162"/>
      <c r="AM327" s="162"/>
      <c r="AN327" s="162"/>
      <c r="AO327" s="162"/>
      <c r="AP327" s="162"/>
      <c r="AQ327" s="162"/>
      <c r="AR327" s="162"/>
      <c r="AS327" s="162"/>
      <c r="AT327" s="162"/>
    </row>
    <row r="328" spans="2:46" ht="12.75">
      <c r="B328" s="162"/>
      <c r="C328" s="162"/>
      <c r="D328" s="162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62"/>
      <c r="U328" s="162"/>
      <c r="V328" s="162"/>
      <c r="W328" s="162"/>
      <c r="X328" s="162"/>
      <c r="Y328" s="162"/>
      <c r="Z328" s="162"/>
      <c r="AA328" s="162"/>
      <c r="AB328" s="162"/>
      <c r="AC328" s="162"/>
      <c r="AD328" s="162"/>
      <c r="AE328" s="162"/>
      <c r="AF328" s="162"/>
      <c r="AG328" s="162"/>
      <c r="AH328" s="162"/>
      <c r="AI328" s="162"/>
      <c r="AJ328" s="162"/>
      <c r="AK328" s="162"/>
      <c r="AL328" s="162"/>
      <c r="AM328" s="162"/>
      <c r="AN328" s="162"/>
      <c r="AO328" s="162"/>
      <c r="AP328" s="162"/>
      <c r="AQ328" s="162"/>
      <c r="AR328" s="162"/>
      <c r="AS328" s="162"/>
      <c r="AT328" s="162"/>
    </row>
    <row r="329" spans="2:46" ht="12.75">
      <c r="B329" s="162"/>
      <c r="C329" s="162"/>
      <c r="D329" s="162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62"/>
      <c r="U329" s="162"/>
      <c r="V329" s="162"/>
      <c r="W329" s="162"/>
      <c r="X329" s="162"/>
      <c r="Y329" s="162"/>
      <c r="Z329" s="162"/>
      <c r="AA329" s="162"/>
      <c r="AB329" s="162"/>
      <c r="AC329" s="162"/>
      <c r="AD329" s="162"/>
      <c r="AE329" s="162"/>
      <c r="AF329" s="162"/>
      <c r="AG329" s="162"/>
      <c r="AH329" s="162"/>
      <c r="AI329" s="162"/>
      <c r="AJ329" s="162"/>
      <c r="AK329" s="162"/>
      <c r="AL329" s="162"/>
      <c r="AM329" s="162"/>
      <c r="AN329" s="162"/>
      <c r="AO329" s="162"/>
      <c r="AP329" s="162"/>
      <c r="AQ329" s="162"/>
      <c r="AR329" s="162"/>
      <c r="AS329" s="162"/>
      <c r="AT329" s="162"/>
    </row>
    <row r="330" spans="2:46" ht="12.75">
      <c r="B330" s="162"/>
      <c r="C330" s="162"/>
      <c r="D330" s="162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62"/>
      <c r="U330" s="162"/>
      <c r="V330" s="162"/>
      <c r="W330" s="162"/>
      <c r="X330" s="162"/>
      <c r="Y330" s="162"/>
      <c r="Z330" s="162"/>
      <c r="AA330" s="162"/>
      <c r="AB330" s="162"/>
      <c r="AC330" s="162"/>
      <c r="AD330" s="162"/>
      <c r="AE330" s="162"/>
      <c r="AF330" s="162"/>
      <c r="AG330" s="162"/>
      <c r="AH330" s="162"/>
      <c r="AI330" s="162"/>
      <c r="AJ330" s="162"/>
      <c r="AK330" s="162"/>
      <c r="AL330" s="162"/>
      <c r="AM330" s="162"/>
      <c r="AN330" s="162"/>
      <c r="AO330" s="162"/>
      <c r="AP330" s="162"/>
      <c r="AQ330" s="162"/>
      <c r="AR330" s="162"/>
      <c r="AS330" s="162"/>
      <c r="AT330" s="162"/>
    </row>
    <row r="331" spans="2:46" ht="12.75">
      <c r="B331" s="162"/>
      <c r="C331" s="162"/>
      <c r="D331" s="162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62"/>
      <c r="U331" s="162"/>
      <c r="V331" s="162"/>
      <c r="W331" s="162"/>
      <c r="X331" s="162"/>
      <c r="Y331" s="162"/>
      <c r="Z331" s="162"/>
      <c r="AA331" s="162"/>
      <c r="AB331" s="162"/>
      <c r="AC331" s="162"/>
      <c r="AD331" s="162"/>
      <c r="AE331" s="162"/>
      <c r="AF331" s="162"/>
      <c r="AG331" s="162"/>
      <c r="AH331" s="162"/>
      <c r="AI331" s="162"/>
      <c r="AJ331" s="162"/>
      <c r="AK331" s="162"/>
      <c r="AL331" s="162"/>
      <c r="AM331" s="162"/>
      <c r="AN331" s="162"/>
      <c r="AO331" s="162"/>
      <c r="AP331" s="162"/>
      <c r="AQ331" s="162"/>
      <c r="AR331" s="162"/>
      <c r="AS331" s="162"/>
      <c r="AT331" s="162"/>
    </row>
    <row r="332" spans="2:46" ht="12.75">
      <c r="B332" s="162"/>
      <c r="C332" s="162"/>
      <c r="D332" s="162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62"/>
      <c r="U332" s="162"/>
      <c r="V332" s="162"/>
      <c r="W332" s="162"/>
      <c r="X332" s="162"/>
      <c r="Y332" s="162"/>
      <c r="Z332" s="162"/>
      <c r="AA332" s="162"/>
      <c r="AB332" s="162"/>
      <c r="AC332" s="162"/>
      <c r="AD332" s="162"/>
      <c r="AE332" s="162"/>
      <c r="AF332" s="162"/>
      <c r="AG332" s="162"/>
      <c r="AH332" s="162"/>
      <c r="AI332" s="162"/>
      <c r="AJ332" s="162"/>
      <c r="AK332" s="162"/>
      <c r="AL332" s="162"/>
      <c r="AM332" s="162"/>
      <c r="AN332" s="162"/>
      <c r="AO332" s="162"/>
      <c r="AP332" s="162"/>
      <c r="AQ332" s="162"/>
      <c r="AR332" s="162"/>
      <c r="AS332" s="162"/>
      <c r="AT332" s="162"/>
    </row>
    <row r="333" spans="2:46" ht="12.75">
      <c r="B333" s="162"/>
      <c r="C333" s="162"/>
      <c r="D333" s="162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62"/>
      <c r="U333" s="162"/>
      <c r="V333" s="162"/>
      <c r="W333" s="162"/>
      <c r="X333" s="162"/>
      <c r="Y333" s="162"/>
      <c r="Z333" s="162"/>
      <c r="AA333" s="162"/>
      <c r="AB333" s="162"/>
      <c r="AC333" s="162"/>
      <c r="AD333" s="162"/>
      <c r="AE333" s="162"/>
      <c r="AF333" s="162"/>
      <c r="AG333" s="162"/>
      <c r="AH333" s="162"/>
      <c r="AI333" s="162"/>
      <c r="AJ333" s="162"/>
      <c r="AK333" s="162"/>
      <c r="AL333" s="162"/>
      <c r="AM333" s="162"/>
      <c r="AN333" s="162"/>
      <c r="AO333" s="162"/>
      <c r="AP333" s="162"/>
      <c r="AQ333" s="162"/>
      <c r="AR333" s="162"/>
      <c r="AS333" s="162"/>
      <c r="AT333" s="162"/>
    </row>
    <row r="334" spans="2:46" ht="12.75">
      <c r="B334" s="162"/>
      <c r="C334" s="162"/>
      <c r="D334" s="162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62"/>
      <c r="U334" s="162"/>
      <c r="V334" s="162"/>
      <c r="W334" s="162"/>
      <c r="X334" s="162"/>
      <c r="Y334" s="162"/>
      <c r="Z334" s="162"/>
      <c r="AA334" s="162"/>
      <c r="AB334" s="162"/>
      <c r="AC334" s="162"/>
      <c r="AD334" s="162"/>
      <c r="AE334" s="162"/>
      <c r="AF334" s="162"/>
      <c r="AG334" s="162"/>
      <c r="AH334" s="162"/>
      <c r="AI334" s="162"/>
      <c r="AJ334" s="162"/>
      <c r="AK334" s="162"/>
      <c r="AL334" s="162"/>
      <c r="AM334" s="162"/>
      <c r="AN334" s="162"/>
      <c r="AO334" s="162"/>
      <c r="AP334" s="162"/>
      <c r="AQ334" s="162"/>
      <c r="AR334" s="162"/>
      <c r="AS334" s="162"/>
      <c r="AT334" s="162"/>
    </row>
    <row r="335" spans="2:46" ht="12.75">
      <c r="B335" s="162"/>
      <c r="C335" s="162"/>
      <c r="D335" s="162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62"/>
      <c r="U335" s="162"/>
      <c r="V335" s="162"/>
      <c r="W335" s="162"/>
      <c r="X335" s="162"/>
      <c r="Y335" s="162"/>
      <c r="Z335" s="162"/>
      <c r="AA335" s="162"/>
      <c r="AB335" s="162"/>
      <c r="AC335" s="162"/>
      <c r="AD335" s="162"/>
      <c r="AE335" s="162"/>
      <c r="AF335" s="162"/>
      <c r="AG335" s="162"/>
      <c r="AH335" s="162"/>
      <c r="AI335" s="162"/>
      <c r="AJ335" s="162"/>
      <c r="AK335" s="162"/>
      <c r="AL335" s="162"/>
      <c r="AM335" s="162"/>
      <c r="AN335" s="162"/>
      <c r="AO335" s="162"/>
      <c r="AP335" s="162"/>
      <c r="AQ335" s="162"/>
      <c r="AR335" s="162"/>
      <c r="AS335" s="162"/>
      <c r="AT335" s="162"/>
    </row>
    <row r="336" spans="2:46" ht="12.75">
      <c r="B336" s="162"/>
      <c r="C336" s="162"/>
      <c r="D336" s="162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62"/>
      <c r="U336" s="162"/>
      <c r="V336" s="162"/>
      <c r="W336" s="162"/>
      <c r="X336" s="162"/>
      <c r="Y336" s="162"/>
      <c r="Z336" s="162"/>
      <c r="AA336" s="162"/>
      <c r="AB336" s="162"/>
      <c r="AC336" s="162"/>
      <c r="AD336" s="162"/>
      <c r="AE336" s="162"/>
      <c r="AF336" s="162"/>
      <c r="AG336" s="162"/>
      <c r="AH336" s="162"/>
      <c r="AI336" s="162"/>
      <c r="AJ336" s="162"/>
      <c r="AK336" s="162"/>
      <c r="AL336" s="162"/>
      <c r="AM336" s="162"/>
      <c r="AN336" s="162"/>
      <c r="AO336" s="162"/>
      <c r="AP336" s="162"/>
      <c r="AQ336" s="162"/>
      <c r="AR336" s="162"/>
      <c r="AS336" s="162"/>
      <c r="AT336" s="162"/>
    </row>
    <row r="337" spans="2:46" ht="12.75">
      <c r="B337" s="162"/>
      <c r="C337" s="162"/>
      <c r="D337" s="162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62"/>
      <c r="U337" s="162"/>
      <c r="V337" s="162"/>
      <c r="W337" s="162"/>
      <c r="X337" s="162"/>
      <c r="Y337" s="162"/>
      <c r="Z337" s="162"/>
      <c r="AA337" s="162"/>
      <c r="AB337" s="162"/>
      <c r="AC337" s="162"/>
      <c r="AD337" s="162"/>
      <c r="AE337" s="162"/>
      <c r="AF337" s="162"/>
      <c r="AG337" s="162"/>
      <c r="AH337" s="162"/>
      <c r="AI337" s="162"/>
      <c r="AJ337" s="162"/>
      <c r="AK337" s="162"/>
      <c r="AL337" s="162"/>
      <c r="AM337" s="162"/>
      <c r="AN337" s="162"/>
      <c r="AO337" s="162"/>
      <c r="AP337" s="162"/>
      <c r="AQ337" s="162"/>
      <c r="AR337" s="162"/>
      <c r="AS337" s="162"/>
      <c r="AT337" s="162"/>
    </row>
    <row r="338" spans="2:46" ht="12.75">
      <c r="B338" s="162"/>
      <c r="C338" s="162"/>
      <c r="D338" s="162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62"/>
      <c r="U338" s="162"/>
      <c r="V338" s="162"/>
      <c r="W338" s="162"/>
      <c r="X338" s="162"/>
      <c r="Y338" s="162"/>
      <c r="Z338" s="162"/>
      <c r="AA338" s="162"/>
      <c r="AB338" s="162"/>
      <c r="AC338" s="162"/>
      <c r="AD338" s="162"/>
      <c r="AE338" s="162"/>
      <c r="AF338" s="162"/>
      <c r="AG338" s="162"/>
      <c r="AH338" s="162"/>
      <c r="AI338" s="162"/>
      <c r="AJ338" s="162"/>
      <c r="AK338" s="162"/>
      <c r="AL338" s="162"/>
      <c r="AM338" s="162"/>
      <c r="AN338" s="162"/>
      <c r="AO338" s="162"/>
      <c r="AP338" s="162"/>
      <c r="AQ338" s="162"/>
      <c r="AR338" s="162"/>
      <c r="AS338" s="162"/>
      <c r="AT338" s="162"/>
    </row>
    <row r="339" spans="2:46" ht="12.75">
      <c r="B339" s="162"/>
      <c r="C339" s="162"/>
      <c r="D339" s="162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2"/>
      <c r="U339" s="162"/>
      <c r="V339" s="162"/>
      <c r="W339" s="162"/>
      <c r="X339" s="162"/>
      <c r="Y339" s="162"/>
      <c r="Z339" s="162"/>
      <c r="AA339" s="162"/>
      <c r="AB339" s="162"/>
      <c r="AC339" s="162"/>
      <c r="AD339" s="162"/>
      <c r="AE339" s="162"/>
      <c r="AF339" s="162"/>
      <c r="AG339" s="162"/>
      <c r="AH339" s="162"/>
      <c r="AI339" s="162"/>
      <c r="AJ339" s="162"/>
      <c r="AK339" s="162"/>
      <c r="AL339" s="162"/>
      <c r="AM339" s="162"/>
      <c r="AN339" s="162"/>
      <c r="AO339" s="162"/>
      <c r="AP339" s="162"/>
      <c r="AQ339" s="162"/>
      <c r="AR339" s="162"/>
      <c r="AS339" s="162"/>
      <c r="AT339" s="162"/>
    </row>
    <row r="340" spans="2:46" ht="12.75">
      <c r="B340" s="162"/>
      <c r="C340" s="162"/>
      <c r="D340" s="162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2"/>
      <c r="U340" s="162"/>
      <c r="V340" s="162"/>
      <c r="W340" s="162"/>
      <c r="X340" s="162"/>
      <c r="Y340" s="162"/>
      <c r="Z340" s="162"/>
      <c r="AA340" s="162"/>
      <c r="AB340" s="162"/>
      <c r="AC340" s="162"/>
      <c r="AD340" s="162"/>
      <c r="AE340" s="162"/>
      <c r="AF340" s="162"/>
      <c r="AG340" s="162"/>
      <c r="AH340" s="162"/>
      <c r="AI340" s="162"/>
      <c r="AJ340" s="162"/>
      <c r="AK340" s="162"/>
      <c r="AL340" s="162"/>
      <c r="AM340" s="162"/>
      <c r="AN340" s="162"/>
      <c r="AO340" s="162"/>
      <c r="AP340" s="162"/>
      <c r="AQ340" s="162"/>
      <c r="AR340" s="162"/>
      <c r="AS340" s="162"/>
      <c r="AT340" s="162"/>
    </row>
    <row r="341" spans="2:46" ht="12.75">
      <c r="B341" s="162"/>
      <c r="C341" s="162"/>
      <c r="D341" s="162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2"/>
      <c r="U341" s="162"/>
      <c r="V341" s="162"/>
      <c r="W341" s="162"/>
      <c r="X341" s="162"/>
      <c r="Y341" s="162"/>
      <c r="Z341" s="162"/>
      <c r="AA341" s="162"/>
      <c r="AB341" s="162"/>
      <c r="AC341" s="162"/>
      <c r="AD341" s="162"/>
      <c r="AE341" s="162"/>
      <c r="AF341" s="162"/>
      <c r="AG341" s="162"/>
      <c r="AH341" s="162"/>
      <c r="AI341" s="162"/>
      <c r="AJ341" s="162"/>
      <c r="AK341" s="162"/>
      <c r="AL341" s="162"/>
      <c r="AM341" s="162"/>
      <c r="AN341" s="162"/>
      <c r="AO341" s="162"/>
      <c r="AP341" s="162"/>
      <c r="AQ341" s="162"/>
      <c r="AR341" s="162"/>
      <c r="AS341" s="162"/>
      <c r="AT341" s="162"/>
    </row>
    <row r="342" spans="2:46" ht="12.75">
      <c r="B342" s="162"/>
      <c r="C342" s="162"/>
      <c r="D342" s="162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2"/>
      <c r="U342" s="162"/>
      <c r="V342" s="162"/>
      <c r="W342" s="162"/>
      <c r="X342" s="162"/>
      <c r="Y342" s="162"/>
      <c r="Z342" s="162"/>
      <c r="AA342" s="162"/>
      <c r="AB342" s="162"/>
      <c r="AC342" s="162"/>
      <c r="AD342" s="162"/>
      <c r="AE342" s="162"/>
      <c r="AF342" s="162"/>
      <c r="AG342" s="162"/>
      <c r="AH342" s="162"/>
      <c r="AI342" s="162"/>
      <c r="AJ342" s="162"/>
      <c r="AK342" s="162"/>
      <c r="AL342" s="162"/>
      <c r="AM342" s="162"/>
      <c r="AN342" s="162"/>
      <c r="AO342" s="162"/>
      <c r="AP342" s="162"/>
      <c r="AQ342" s="162"/>
      <c r="AR342" s="162"/>
      <c r="AS342" s="162"/>
      <c r="AT342" s="162"/>
    </row>
    <row r="343" spans="2:46" ht="12.75">
      <c r="B343" s="162"/>
      <c r="C343" s="162"/>
      <c r="D343" s="162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2"/>
      <c r="U343" s="162"/>
      <c r="V343" s="162"/>
      <c r="W343" s="162"/>
      <c r="X343" s="162"/>
      <c r="Y343" s="162"/>
      <c r="Z343" s="162"/>
      <c r="AA343" s="162"/>
      <c r="AB343" s="162"/>
      <c r="AC343" s="162"/>
      <c r="AD343" s="162"/>
      <c r="AE343" s="162"/>
      <c r="AF343" s="162"/>
      <c r="AG343" s="162"/>
      <c r="AH343" s="162"/>
      <c r="AI343" s="162"/>
      <c r="AJ343" s="162"/>
      <c r="AK343" s="162"/>
      <c r="AL343" s="162"/>
      <c r="AM343" s="162"/>
      <c r="AN343" s="162"/>
      <c r="AO343" s="162"/>
      <c r="AP343" s="162"/>
      <c r="AQ343" s="162"/>
      <c r="AR343" s="162"/>
      <c r="AS343" s="162"/>
      <c r="AT343" s="162"/>
    </row>
    <row r="344" spans="2:46" ht="12.75">
      <c r="B344" s="162"/>
      <c r="C344" s="162"/>
      <c r="D344" s="162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2"/>
      <c r="U344" s="162"/>
      <c r="V344" s="162"/>
      <c r="W344" s="162"/>
      <c r="X344" s="162"/>
      <c r="Y344" s="162"/>
      <c r="Z344" s="162"/>
      <c r="AA344" s="162"/>
      <c r="AB344" s="162"/>
      <c r="AC344" s="162"/>
      <c r="AD344" s="162"/>
      <c r="AE344" s="162"/>
      <c r="AF344" s="162"/>
      <c r="AG344" s="162"/>
      <c r="AH344" s="162"/>
      <c r="AI344" s="162"/>
      <c r="AJ344" s="162"/>
      <c r="AK344" s="162"/>
      <c r="AL344" s="162"/>
      <c r="AM344" s="162"/>
      <c r="AN344" s="162"/>
      <c r="AO344" s="162"/>
      <c r="AP344" s="162"/>
      <c r="AQ344" s="162"/>
      <c r="AR344" s="162"/>
      <c r="AS344" s="162"/>
      <c r="AT344" s="162"/>
    </row>
    <row r="345" spans="2:46" ht="12.75">
      <c r="B345" s="162"/>
      <c r="C345" s="162"/>
      <c r="D345" s="162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2"/>
      <c r="U345" s="162"/>
      <c r="V345" s="162"/>
      <c r="W345" s="162"/>
      <c r="X345" s="162"/>
      <c r="Y345" s="162"/>
      <c r="Z345" s="162"/>
      <c r="AA345" s="162"/>
      <c r="AB345" s="162"/>
      <c r="AC345" s="162"/>
      <c r="AD345" s="162"/>
      <c r="AE345" s="162"/>
      <c r="AF345" s="162"/>
      <c r="AG345" s="162"/>
      <c r="AH345" s="162"/>
      <c r="AI345" s="162"/>
      <c r="AJ345" s="162"/>
      <c r="AK345" s="162"/>
      <c r="AL345" s="162"/>
      <c r="AM345" s="162"/>
      <c r="AN345" s="162"/>
      <c r="AO345" s="162"/>
      <c r="AP345" s="162"/>
      <c r="AQ345" s="162"/>
      <c r="AR345" s="162"/>
      <c r="AS345" s="162"/>
      <c r="AT345" s="162"/>
    </row>
    <row r="346" spans="2:46" ht="12.75">
      <c r="B346" s="162"/>
      <c r="C346" s="162"/>
      <c r="D346" s="162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2"/>
      <c r="U346" s="162"/>
      <c r="V346" s="162"/>
      <c r="W346" s="162"/>
      <c r="X346" s="162"/>
      <c r="Y346" s="162"/>
      <c r="Z346" s="162"/>
      <c r="AA346" s="162"/>
      <c r="AB346" s="162"/>
      <c r="AC346" s="162"/>
      <c r="AD346" s="162"/>
      <c r="AE346" s="162"/>
      <c r="AF346" s="162"/>
      <c r="AG346" s="162"/>
      <c r="AH346" s="162"/>
      <c r="AI346" s="162"/>
      <c r="AJ346" s="162"/>
      <c r="AK346" s="162"/>
      <c r="AL346" s="162"/>
      <c r="AM346" s="162"/>
      <c r="AN346" s="162"/>
      <c r="AO346" s="162"/>
      <c r="AP346" s="162"/>
      <c r="AQ346" s="162"/>
      <c r="AR346" s="162"/>
      <c r="AS346" s="162"/>
      <c r="AT346" s="162"/>
    </row>
    <row r="347" spans="2:46" ht="12.75">
      <c r="B347" s="162"/>
      <c r="C347" s="162"/>
      <c r="D347" s="162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2"/>
      <c r="U347" s="162"/>
      <c r="V347" s="162"/>
      <c r="W347" s="162"/>
      <c r="X347" s="162"/>
      <c r="Y347" s="162"/>
      <c r="Z347" s="162"/>
      <c r="AA347" s="162"/>
      <c r="AB347" s="162"/>
      <c r="AC347" s="162"/>
      <c r="AD347" s="162"/>
      <c r="AE347" s="162"/>
      <c r="AF347" s="162"/>
      <c r="AG347" s="162"/>
      <c r="AH347" s="162"/>
      <c r="AI347" s="162"/>
      <c r="AJ347" s="162"/>
      <c r="AK347" s="162"/>
      <c r="AL347" s="162"/>
      <c r="AM347" s="162"/>
      <c r="AN347" s="162"/>
      <c r="AO347" s="162"/>
      <c r="AP347" s="162"/>
      <c r="AQ347" s="162"/>
      <c r="AR347" s="162"/>
      <c r="AS347" s="162"/>
      <c r="AT347" s="162"/>
    </row>
    <row r="348" spans="2:46" ht="12.75"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162"/>
      <c r="AB348" s="162"/>
      <c r="AC348" s="162"/>
      <c r="AD348" s="162"/>
      <c r="AE348" s="162"/>
      <c r="AF348" s="162"/>
      <c r="AG348" s="162"/>
      <c r="AH348" s="162"/>
      <c r="AI348" s="162"/>
      <c r="AJ348" s="162"/>
      <c r="AK348" s="162"/>
      <c r="AL348" s="162"/>
      <c r="AM348" s="162"/>
      <c r="AN348" s="162"/>
      <c r="AO348" s="162"/>
      <c r="AP348" s="162"/>
      <c r="AQ348" s="162"/>
      <c r="AR348" s="162"/>
      <c r="AS348" s="162"/>
      <c r="AT348" s="162"/>
    </row>
    <row r="349" spans="2:46" ht="12.75">
      <c r="B349" s="162"/>
      <c r="C349" s="162"/>
      <c r="D349" s="162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2"/>
      <c r="U349" s="162"/>
      <c r="V349" s="162"/>
      <c r="W349" s="162"/>
      <c r="X349" s="162"/>
      <c r="Y349" s="162"/>
      <c r="Z349" s="162"/>
      <c r="AA349" s="162"/>
      <c r="AB349" s="162"/>
      <c r="AC349" s="162"/>
      <c r="AD349" s="162"/>
      <c r="AE349" s="162"/>
      <c r="AF349" s="162"/>
      <c r="AG349" s="162"/>
      <c r="AH349" s="162"/>
      <c r="AI349" s="162"/>
      <c r="AJ349" s="162"/>
      <c r="AK349" s="162"/>
      <c r="AL349" s="162"/>
      <c r="AM349" s="162"/>
      <c r="AN349" s="162"/>
      <c r="AO349" s="162"/>
      <c r="AP349" s="162"/>
      <c r="AQ349" s="162"/>
      <c r="AR349" s="162"/>
      <c r="AS349" s="162"/>
      <c r="AT349" s="162"/>
    </row>
    <row r="350" spans="2:46" ht="12.75">
      <c r="B350" s="162"/>
      <c r="C350" s="162"/>
      <c r="D350" s="162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2"/>
      <c r="U350" s="162"/>
      <c r="V350" s="162"/>
      <c r="W350" s="162"/>
      <c r="X350" s="162"/>
      <c r="Y350" s="162"/>
      <c r="Z350" s="162"/>
      <c r="AA350" s="162"/>
      <c r="AB350" s="162"/>
      <c r="AC350" s="162"/>
      <c r="AD350" s="162"/>
      <c r="AE350" s="162"/>
      <c r="AF350" s="162"/>
      <c r="AG350" s="162"/>
      <c r="AH350" s="162"/>
      <c r="AI350" s="162"/>
      <c r="AJ350" s="162"/>
      <c r="AK350" s="162"/>
      <c r="AL350" s="162"/>
      <c r="AM350" s="162"/>
      <c r="AN350" s="162"/>
      <c r="AO350" s="162"/>
      <c r="AP350" s="162"/>
      <c r="AQ350" s="162"/>
      <c r="AR350" s="162"/>
      <c r="AS350" s="162"/>
      <c r="AT350" s="162"/>
    </row>
    <row r="351" spans="2:46" ht="12.75">
      <c r="B351" s="162"/>
      <c r="C351" s="162"/>
      <c r="D351" s="162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2"/>
      <c r="U351" s="162"/>
      <c r="V351" s="162"/>
      <c r="W351" s="162"/>
      <c r="X351" s="162"/>
      <c r="Y351" s="162"/>
      <c r="Z351" s="162"/>
      <c r="AA351" s="162"/>
      <c r="AB351" s="162"/>
      <c r="AC351" s="162"/>
      <c r="AD351" s="162"/>
      <c r="AE351" s="162"/>
      <c r="AF351" s="162"/>
      <c r="AG351" s="162"/>
      <c r="AH351" s="162"/>
      <c r="AI351" s="162"/>
      <c r="AJ351" s="162"/>
      <c r="AK351" s="162"/>
      <c r="AL351" s="162"/>
      <c r="AM351" s="162"/>
      <c r="AN351" s="162"/>
      <c r="AO351" s="162"/>
      <c r="AP351" s="162"/>
      <c r="AQ351" s="162"/>
      <c r="AR351" s="162"/>
      <c r="AS351" s="162"/>
      <c r="AT351" s="162"/>
    </row>
    <row r="352" spans="2:46" ht="12.75">
      <c r="B352" s="162"/>
      <c r="C352" s="162"/>
      <c r="D352" s="162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2"/>
      <c r="U352" s="162"/>
      <c r="V352" s="162"/>
      <c r="W352" s="162"/>
      <c r="X352" s="162"/>
      <c r="Y352" s="162"/>
      <c r="Z352" s="162"/>
      <c r="AA352" s="162"/>
      <c r="AB352" s="162"/>
      <c r="AC352" s="162"/>
      <c r="AD352" s="162"/>
      <c r="AE352" s="162"/>
      <c r="AF352" s="162"/>
      <c r="AG352" s="162"/>
      <c r="AH352" s="162"/>
      <c r="AI352" s="162"/>
      <c r="AJ352" s="162"/>
      <c r="AK352" s="162"/>
      <c r="AL352" s="162"/>
      <c r="AM352" s="162"/>
      <c r="AN352" s="162"/>
      <c r="AO352" s="162"/>
      <c r="AP352" s="162"/>
      <c r="AQ352" s="162"/>
      <c r="AR352" s="162"/>
      <c r="AS352" s="162"/>
      <c r="AT352" s="162"/>
    </row>
    <row r="353" spans="2:46" ht="12.75"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  <c r="T353" s="162"/>
      <c r="U353" s="162"/>
      <c r="V353" s="162"/>
      <c r="W353" s="162"/>
      <c r="X353" s="162"/>
      <c r="Y353" s="162"/>
      <c r="Z353" s="162"/>
      <c r="AA353" s="162"/>
      <c r="AB353" s="162"/>
      <c r="AC353" s="162"/>
      <c r="AD353" s="162"/>
      <c r="AE353" s="162"/>
      <c r="AF353" s="162"/>
      <c r="AG353" s="162"/>
      <c r="AH353" s="162"/>
      <c r="AI353" s="162"/>
      <c r="AJ353" s="162"/>
      <c r="AK353" s="162"/>
      <c r="AL353" s="162"/>
      <c r="AM353" s="162"/>
      <c r="AN353" s="162"/>
      <c r="AO353" s="162"/>
      <c r="AP353" s="162"/>
      <c r="AQ353" s="162"/>
      <c r="AR353" s="162"/>
      <c r="AS353" s="162"/>
      <c r="AT353" s="162"/>
    </row>
    <row r="354" spans="2:46" ht="12.75"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  <c r="T354" s="162"/>
      <c r="U354" s="162"/>
      <c r="V354" s="162"/>
      <c r="W354" s="162"/>
      <c r="X354" s="162"/>
      <c r="Y354" s="162"/>
      <c r="Z354" s="162"/>
      <c r="AA354" s="162"/>
      <c r="AB354" s="162"/>
      <c r="AC354" s="162"/>
      <c r="AD354" s="162"/>
      <c r="AE354" s="162"/>
      <c r="AF354" s="162"/>
      <c r="AG354" s="162"/>
      <c r="AH354" s="162"/>
      <c r="AI354" s="162"/>
      <c r="AJ354" s="162"/>
      <c r="AK354" s="162"/>
      <c r="AL354" s="162"/>
      <c r="AM354" s="162"/>
      <c r="AN354" s="162"/>
      <c r="AO354" s="162"/>
      <c r="AP354" s="162"/>
      <c r="AQ354" s="162"/>
      <c r="AR354" s="162"/>
      <c r="AS354" s="162"/>
      <c r="AT354" s="162"/>
    </row>
    <row r="355" spans="2:46" ht="12.75">
      <c r="B355" s="162"/>
      <c r="C355" s="162"/>
      <c r="D355" s="162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  <c r="T355" s="162"/>
      <c r="U355" s="162"/>
      <c r="V355" s="162"/>
      <c r="W355" s="162"/>
      <c r="X355" s="162"/>
      <c r="Y355" s="162"/>
      <c r="Z355" s="162"/>
      <c r="AA355" s="162"/>
      <c r="AB355" s="162"/>
      <c r="AC355" s="162"/>
      <c r="AD355" s="162"/>
      <c r="AE355" s="162"/>
      <c r="AF355" s="162"/>
      <c r="AG355" s="162"/>
      <c r="AH355" s="162"/>
      <c r="AI355" s="162"/>
      <c r="AJ355" s="162"/>
      <c r="AK355" s="162"/>
      <c r="AL355" s="162"/>
      <c r="AM355" s="162"/>
      <c r="AN355" s="162"/>
      <c r="AO355" s="162"/>
      <c r="AP355" s="162"/>
      <c r="AQ355" s="162"/>
      <c r="AR355" s="162"/>
      <c r="AS355" s="162"/>
      <c r="AT355" s="162"/>
    </row>
    <row r="356" spans="2:46" ht="12.75">
      <c r="B356" s="162"/>
      <c r="C356" s="162"/>
      <c r="D356" s="162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  <c r="T356" s="162"/>
      <c r="U356" s="162"/>
      <c r="V356" s="162"/>
      <c r="W356" s="162"/>
      <c r="X356" s="162"/>
      <c r="Y356" s="162"/>
      <c r="Z356" s="162"/>
      <c r="AA356" s="162"/>
      <c r="AB356" s="162"/>
      <c r="AC356" s="162"/>
      <c r="AD356" s="162"/>
      <c r="AE356" s="162"/>
      <c r="AF356" s="162"/>
      <c r="AG356" s="162"/>
      <c r="AH356" s="162"/>
      <c r="AI356" s="162"/>
      <c r="AJ356" s="162"/>
      <c r="AK356" s="162"/>
      <c r="AL356" s="162"/>
      <c r="AM356" s="162"/>
      <c r="AN356" s="162"/>
      <c r="AO356" s="162"/>
      <c r="AP356" s="162"/>
      <c r="AQ356" s="162"/>
      <c r="AR356" s="162"/>
      <c r="AS356" s="162"/>
      <c r="AT356" s="162"/>
    </row>
    <row r="357" spans="2:46" ht="12.75">
      <c r="B357" s="162"/>
      <c r="C357" s="162"/>
      <c r="D357" s="162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  <c r="T357" s="162"/>
      <c r="U357" s="162"/>
      <c r="V357" s="162"/>
      <c r="W357" s="162"/>
      <c r="X357" s="162"/>
      <c r="Y357" s="162"/>
      <c r="Z357" s="162"/>
      <c r="AA357" s="162"/>
      <c r="AB357" s="162"/>
      <c r="AC357" s="162"/>
      <c r="AD357" s="162"/>
      <c r="AE357" s="162"/>
      <c r="AF357" s="162"/>
      <c r="AG357" s="162"/>
      <c r="AH357" s="162"/>
      <c r="AI357" s="162"/>
      <c r="AJ357" s="162"/>
      <c r="AK357" s="162"/>
      <c r="AL357" s="162"/>
      <c r="AM357" s="162"/>
      <c r="AN357" s="162"/>
      <c r="AO357" s="162"/>
      <c r="AP357" s="162"/>
      <c r="AQ357" s="162"/>
      <c r="AR357" s="162"/>
      <c r="AS357" s="162"/>
      <c r="AT357" s="162"/>
    </row>
    <row r="358" spans="2:46" ht="12.75">
      <c r="B358" s="162"/>
      <c r="C358" s="162"/>
      <c r="D358" s="162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  <c r="T358" s="162"/>
      <c r="U358" s="162"/>
      <c r="V358" s="162"/>
      <c r="W358" s="162"/>
      <c r="X358" s="162"/>
      <c r="Y358" s="162"/>
      <c r="Z358" s="162"/>
      <c r="AA358" s="162"/>
      <c r="AB358" s="162"/>
      <c r="AC358" s="162"/>
      <c r="AD358" s="162"/>
      <c r="AE358" s="162"/>
      <c r="AF358" s="162"/>
      <c r="AG358" s="162"/>
      <c r="AH358" s="162"/>
      <c r="AI358" s="162"/>
      <c r="AJ358" s="162"/>
      <c r="AK358" s="162"/>
      <c r="AL358" s="162"/>
      <c r="AM358" s="162"/>
      <c r="AN358" s="162"/>
      <c r="AO358" s="162"/>
      <c r="AP358" s="162"/>
      <c r="AQ358" s="162"/>
      <c r="AR358" s="162"/>
      <c r="AS358" s="162"/>
      <c r="AT358" s="162"/>
    </row>
    <row r="359" spans="2:46" ht="12.75">
      <c r="B359" s="162"/>
      <c r="C359" s="162"/>
      <c r="D359" s="162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  <c r="T359" s="162"/>
      <c r="U359" s="162"/>
      <c r="V359" s="162"/>
      <c r="W359" s="162"/>
      <c r="X359" s="162"/>
      <c r="Y359" s="162"/>
      <c r="Z359" s="162"/>
      <c r="AA359" s="162"/>
      <c r="AB359" s="162"/>
      <c r="AC359" s="162"/>
      <c r="AD359" s="162"/>
      <c r="AE359" s="162"/>
      <c r="AF359" s="162"/>
      <c r="AG359" s="162"/>
      <c r="AH359" s="162"/>
      <c r="AI359" s="162"/>
      <c r="AJ359" s="162"/>
      <c r="AK359" s="162"/>
      <c r="AL359" s="162"/>
      <c r="AM359" s="162"/>
      <c r="AN359" s="162"/>
      <c r="AO359" s="162"/>
      <c r="AP359" s="162"/>
      <c r="AQ359" s="162"/>
      <c r="AR359" s="162"/>
      <c r="AS359" s="162"/>
      <c r="AT359" s="162"/>
    </row>
    <row r="360" spans="2:46" ht="12.75">
      <c r="B360" s="162"/>
      <c r="C360" s="162"/>
      <c r="D360" s="162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  <c r="T360" s="162"/>
      <c r="U360" s="162"/>
      <c r="V360" s="162"/>
      <c r="W360" s="162"/>
      <c r="X360" s="162"/>
      <c r="Y360" s="162"/>
      <c r="Z360" s="162"/>
      <c r="AA360" s="162"/>
      <c r="AB360" s="162"/>
      <c r="AC360" s="162"/>
      <c r="AD360" s="162"/>
      <c r="AE360" s="162"/>
      <c r="AF360" s="162"/>
      <c r="AG360" s="162"/>
      <c r="AH360" s="162"/>
      <c r="AI360" s="162"/>
      <c r="AJ360" s="162"/>
      <c r="AK360" s="162"/>
      <c r="AL360" s="162"/>
      <c r="AM360" s="162"/>
      <c r="AN360" s="162"/>
      <c r="AO360" s="162"/>
      <c r="AP360" s="162"/>
      <c r="AQ360" s="162"/>
      <c r="AR360" s="162"/>
      <c r="AS360" s="162"/>
      <c r="AT360" s="162"/>
    </row>
    <row r="361" spans="2:46" ht="12.75">
      <c r="B361" s="162"/>
      <c r="C361" s="162"/>
      <c r="D361" s="162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  <c r="T361" s="162"/>
      <c r="U361" s="162"/>
      <c r="V361" s="162"/>
      <c r="W361" s="162"/>
      <c r="X361" s="162"/>
      <c r="Y361" s="162"/>
      <c r="Z361" s="162"/>
      <c r="AA361" s="162"/>
      <c r="AB361" s="162"/>
      <c r="AC361" s="162"/>
      <c r="AD361" s="162"/>
      <c r="AE361" s="162"/>
      <c r="AF361" s="162"/>
      <c r="AG361" s="162"/>
      <c r="AH361" s="162"/>
      <c r="AI361" s="162"/>
      <c r="AJ361" s="162"/>
      <c r="AK361" s="162"/>
      <c r="AL361" s="162"/>
      <c r="AM361" s="162"/>
      <c r="AN361" s="162"/>
      <c r="AO361" s="162"/>
      <c r="AP361" s="162"/>
      <c r="AQ361" s="162"/>
      <c r="AR361" s="162"/>
      <c r="AS361" s="162"/>
      <c r="AT361" s="162"/>
    </row>
    <row r="362" spans="2:46" ht="12.75">
      <c r="B362" s="162"/>
      <c r="C362" s="162"/>
      <c r="D362" s="162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  <c r="T362" s="162"/>
      <c r="U362" s="162"/>
      <c r="V362" s="162"/>
      <c r="W362" s="162"/>
      <c r="X362" s="162"/>
      <c r="Y362" s="162"/>
      <c r="Z362" s="162"/>
      <c r="AA362" s="162"/>
      <c r="AB362" s="162"/>
      <c r="AC362" s="162"/>
      <c r="AD362" s="162"/>
      <c r="AE362" s="162"/>
      <c r="AF362" s="162"/>
      <c r="AG362" s="162"/>
      <c r="AH362" s="162"/>
      <c r="AI362" s="162"/>
      <c r="AJ362" s="162"/>
      <c r="AK362" s="162"/>
      <c r="AL362" s="162"/>
      <c r="AM362" s="162"/>
      <c r="AN362" s="162"/>
      <c r="AO362" s="162"/>
      <c r="AP362" s="162"/>
      <c r="AQ362" s="162"/>
      <c r="AR362" s="162"/>
      <c r="AS362" s="162"/>
      <c r="AT362" s="162"/>
    </row>
    <row r="363" spans="2:46" ht="12.75">
      <c r="B363" s="162"/>
      <c r="C363" s="162"/>
      <c r="D363" s="162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  <c r="T363" s="162"/>
      <c r="U363" s="162"/>
      <c r="V363" s="162"/>
      <c r="W363" s="162"/>
      <c r="X363" s="162"/>
      <c r="Y363" s="162"/>
      <c r="Z363" s="162"/>
      <c r="AA363" s="162"/>
      <c r="AB363" s="162"/>
      <c r="AC363" s="162"/>
      <c r="AD363" s="162"/>
      <c r="AE363" s="162"/>
      <c r="AF363" s="162"/>
      <c r="AG363" s="162"/>
      <c r="AH363" s="162"/>
      <c r="AI363" s="162"/>
      <c r="AJ363" s="162"/>
      <c r="AK363" s="162"/>
      <c r="AL363" s="162"/>
      <c r="AM363" s="162"/>
      <c r="AN363" s="162"/>
      <c r="AO363" s="162"/>
      <c r="AP363" s="162"/>
      <c r="AQ363" s="162"/>
      <c r="AR363" s="162"/>
      <c r="AS363" s="162"/>
      <c r="AT363" s="162"/>
    </row>
    <row r="364" spans="2:46" ht="12.75">
      <c r="B364" s="162"/>
      <c r="C364" s="162"/>
      <c r="D364" s="162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  <c r="T364" s="162"/>
      <c r="U364" s="162"/>
      <c r="V364" s="162"/>
      <c r="W364" s="162"/>
      <c r="X364" s="162"/>
      <c r="Y364" s="162"/>
      <c r="Z364" s="162"/>
      <c r="AA364" s="162"/>
      <c r="AB364" s="162"/>
      <c r="AC364" s="162"/>
      <c r="AD364" s="162"/>
      <c r="AE364" s="162"/>
      <c r="AF364" s="162"/>
      <c r="AG364" s="162"/>
      <c r="AH364" s="162"/>
      <c r="AI364" s="162"/>
      <c r="AJ364" s="162"/>
      <c r="AK364" s="162"/>
      <c r="AL364" s="162"/>
      <c r="AM364" s="162"/>
      <c r="AN364" s="162"/>
      <c r="AO364" s="162"/>
      <c r="AP364" s="162"/>
      <c r="AQ364" s="162"/>
      <c r="AR364" s="162"/>
      <c r="AS364" s="162"/>
      <c r="AT364" s="162"/>
    </row>
    <row r="365" spans="2:46" ht="12.75">
      <c r="B365" s="162"/>
      <c r="C365" s="162"/>
      <c r="D365" s="162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  <c r="T365" s="162"/>
      <c r="U365" s="162"/>
      <c r="V365" s="162"/>
      <c r="W365" s="162"/>
      <c r="X365" s="162"/>
      <c r="Y365" s="162"/>
      <c r="Z365" s="162"/>
      <c r="AA365" s="162"/>
      <c r="AB365" s="162"/>
      <c r="AC365" s="162"/>
      <c r="AD365" s="162"/>
      <c r="AE365" s="162"/>
      <c r="AF365" s="162"/>
      <c r="AG365" s="162"/>
      <c r="AH365" s="162"/>
      <c r="AI365" s="162"/>
      <c r="AJ365" s="162"/>
      <c r="AK365" s="162"/>
      <c r="AL365" s="162"/>
      <c r="AM365" s="162"/>
      <c r="AN365" s="162"/>
      <c r="AO365" s="162"/>
      <c r="AP365" s="162"/>
      <c r="AQ365" s="162"/>
      <c r="AR365" s="162"/>
      <c r="AS365" s="162"/>
      <c r="AT365" s="162"/>
    </row>
    <row r="366" spans="2:46" ht="12.75">
      <c r="B366" s="162"/>
      <c r="C366" s="162"/>
      <c r="D366" s="162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  <c r="T366" s="162"/>
      <c r="U366" s="162"/>
      <c r="V366" s="162"/>
      <c r="W366" s="162"/>
      <c r="X366" s="162"/>
      <c r="Y366" s="162"/>
      <c r="Z366" s="162"/>
      <c r="AA366" s="162"/>
      <c r="AB366" s="162"/>
      <c r="AC366" s="162"/>
      <c r="AD366" s="162"/>
      <c r="AE366" s="162"/>
      <c r="AF366" s="162"/>
      <c r="AG366" s="162"/>
      <c r="AH366" s="162"/>
      <c r="AI366" s="162"/>
      <c r="AJ366" s="162"/>
      <c r="AK366" s="162"/>
      <c r="AL366" s="162"/>
      <c r="AM366" s="162"/>
      <c r="AN366" s="162"/>
      <c r="AO366" s="162"/>
      <c r="AP366" s="162"/>
      <c r="AQ366" s="162"/>
      <c r="AR366" s="162"/>
      <c r="AS366" s="162"/>
      <c r="AT366" s="162"/>
    </row>
    <row r="367" spans="2:46" ht="12.75">
      <c r="B367" s="162"/>
      <c r="C367" s="162"/>
      <c r="D367" s="162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  <c r="T367" s="162"/>
      <c r="U367" s="162"/>
      <c r="V367" s="162"/>
      <c r="W367" s="162"/>
      <c r="X367" s="162"/>
      <c r="Y367" s="162"/>
      <c r="Z367" s="162"/>
      <c r="AA367" s="162"/>
      <c r="AB367" s="162"/>
      <c r="AC367" s="162"/>
      <c r="AD367" s="162"/>
      <c r="AE367" s="162"/>
      <c r="AF367" s="162"/>
      <c r="AG367" s="162"/>
      <c r="AH367" s="162"/>
      <c r="AI367" s="162"/>
      <c r="AJ367" s="162"/>
      <c r="AK367" s="162"/>
      <c r="AL367" s="162"/>
      <c r="AM367" s="162"/>
      <c r="AN367" s="162"/>
      <c r="AO367" s="162"/>
      <c r="AP367" s="162"/>
      <c r="AQ367" s="162"/>
      <c r="AR367" s="162"/>
      <c r="AS367" s="162"/>
      <c r="AT367" s="162"/>
    </row>
    <row r="368" spans="2:46" ht="12.75">
      <c r="B368" s="162"/>
      <c r="C368" s="162"/>
      <c r="D368" s="162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  <c r="T368" s="162"/>
      <c r="U368" s="162"/>
      <c r="V368" s="162"/>
      <c r="W368" s="162"/>
      <c r="X368" s="162"/>
      <c r="Y368" s="162"/>
      <c r="Z368" s="162"/>
      <c r="AA368" s="162"/>
      <c r="AB368" s="162"/>
      <c r="AC368" s="162"/>
      <c r="AD368" s="162"/>
      <c r="AE368" s="162"/>
      <c r="AF368" s="162"/>
      <c r="AG368" s="162"/>
      <c r="AH368" s="162"/>
      <c r="AI368" s="162"/>
      <c r="AJ368" s="162"/>
      <c r="AK368" s="162"/>
      <c r="AL368" s="162"/>
      <c r="AM368" s="162"/>
      <c r="AN368" s="162"/>
      <c r="AO368" s="162"/>
      <c r="AP368" s="162"/>
      <c r="AQ368" s="162"/>
      <c r="AR368" s="162"/>
      <c r="AS368" s="162"/>
      <c r="AT368" s="162"/>
    </row>
    <row r="369" spans="2:46" ht="12.75">
      <c r="B369" s="162"/>
      <c r="C369" s="162"/>
      <c r="D369" s="162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  <c r="T369" s="162"/>
      <c r="U369" s="162"/>
      <c r="V369" s="162"/>
      <c r="W369" s="162"/>
      <c r="X369" s="162"/>
      <c r="Y369" s="162"/>
      <c r="Z369" s="162"/>
      <c r="AA369" s="162"/>
      <c r="AB369" s="162"/>
      <c r="AC369" s="162"/>
      <c r="AD369" s="162"/>
      <c r="AE369" s="162"/>
      <c r="AF369" s="162"/>
      <c r="AG369" s="162"/>
      <c r="AH369" s="162"/>
      <c r="AI369" s="162"/>
      <c r="AJ369" s="162"/>
      <c r="AK369" s="162"/>
      <c r="AL369" s="162"/>
      <c r="AM369" s="162"/>
      <c r="AN369" s="162"/>
      <c r="AO369" s="162"/>
      <c r="AP369" s="162"/>
      <c r="AQ369" s="162"/>
      <c r="AR369" s="162"/>
      <c r="AS369" s="162"/>
      <c r="AT369" s="162"/>
    </row>
    <row r="370" spans="2:46" ht="12.75">
      <c r="B370" s="162"/>
      <c r="C370" s="162"/>
      <c r="D370" s="162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  <c r="T370" s="162"/>
      <c r="U370" s="162"/>
      <c r="V370" s="162"/>
      <c r="W370" s="162"/>
      <c r="X370" s="162"/>
      <c r="Y370" s="162"/>
      <c r="Z370" s="162"/>
      <c r="AA370" s="162"/>
      <c r="AB370" s="162"/>
      <c r="AC370" s="162"/>
      <c r="AD370" s="162"/>
      <c r="AE370" s="162"/>
      <c r="AF370" s="162"/>
      <c r="AG370" s="162"/>
      <c r="AH370" s="162"/>
      <c r="AI370" s="162"/>
      <c r="AJ370" s="162"/>
      <c r="AK370" s="162"/>
      <c r="AL370" s="162"/>
      <c r="AM370" s="162"/>
      <c r="AN370" s="162"/>
      <c r="AO370" s="162"/>
      <c r="AP370" s="162"/>
      <c r="AQ370" s="162"/>
      <c r="AR370" s="162"/>
      <c r="AS370" s="162"/>
      <c r="AT370" s="162"/>
    </row>
    <row r="371" spans="2:46" ht="12.75">
      <c r="B371" s="162"/>
      <c r="C371" s="162"/>
      <c r="D371" s="162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  <c r="T371" s="162"/>
      <c r="U371" s="162"/>
      <c r="V371" s="162"/>
      <c r="W371" s="162"/>
      <c r="X371" s="162"/>
      <c r="Y371" s="162"/>
      <c r="Z371" s="162"/>
      <c r="AA371" s="162"/>
      <c r="AB371" s="162"/>
      <c r="AC371" s="162"/>
      <c r="AD371" s="162"/>
      <c r="AE371" s="162"/>
      <c r="AF371" s="162"/>
      <c r="AG371" s="162"/>
      <c r="AH371" s="162"/>
      <c r="AI371" s="162"/>
      <c r="AJ371" s="162"/>
      <c r="AK371" s="162"/>
      <c r="AL371" s="162"/>
      <c r="AM371" s="162"/>
      <c r="AN371" s="162"/>
      <c r="AO371" s="162"/>
      <c r="AP371" s="162"/>
      <c r="AQ371" s="162"/>
      <c r="AR371" s="162"/>
      <c r="AS371" s="162"/>
      <c r="AT371" s="162"/>
    </row>
    <row r="372" spans="2:46" ht="12.75">
      <c r="B372" s="162"/>
      <c r="C372" s="162"/>
      <c r="D372" s="162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  <c r="T372" s="162"/>
      <c r="U372" s="162"/>
      <c r="V372" s="162"/>
      <c r="W372" s="162"/>
      <c r="X372" s="162"/>
      <c r="Y372" s="162"/>
      <c r="Z372" s="162"/>
      <c r="AA372" s="162"/>
      <c r="AB372" s="162"/>
      <c r="AC372" s="162"/>
      <c r="AD372" s="162"/>
      <c r="AE372" s="162"/>
      <c r="AF372" s="162"/>
      <c r="AG372" s="162"/>
      <c r="AH372" s="162"/>
      <c r="AI372" s="162"/>
      <c r="AJ372" s="162"/>
      <c r="AK372" s="162"/>
      <c r="AL372" s="162"/>
      <c r="AM372" s="162"/>
      <c r="AN372" s="162"/>
      <c r="AO372" s="162"/>
      <c r="AP372" s="162"/>
      <c r="AQ372" s="162"/>
      <c r="AR372" s="162"/>
      <c r="AS372" s="162"/>
      <c r="AT372" s="162"/>
    </row>
    <row r="373" spans="2:46" ht="12.75">
      <c r="B373" s="162"/>
      <c r="C373" s="162"/>
      <c r="D373" s="162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  <c r="T373" s="162"/>
      <c r="U373" s="162"/>
      <c r="V373" s="162"/>
      <c r="W373" s="162"/>
      <c r="X373" s="162"/>
      <c r="Y373" s="162"/>
      <c r="Z373" s="162"/>
      <c r="AA373" s="162"/>
      <c r="AB373" s="162"/>
      <c r="AC373" s="162"/>
      <c r="AD373" s="162"/>
      <c r="AE373" s="162"/>
      <c r="AF373" s="162"/>
      <c r="AG373" s="162"/>
      <c r="AH373" s="162"/>
      <c r="AI373" s="162"/>
      <c r="AJ373" s="162"/>
      <c r="AK373" s="162"/>
      <c r="AL373" s="162"/>
      <c r="AM373" s="162"/>
      <c r="AN373" s="162"/>
      <c r="AO373" s="162"/>
      <c r="AP373" s="162"/>
      <c r="AQ373" s="162"/>
      <c r="AR373" s="162"/>
      <c r="AS373" s="162"/>
      <c r="AT373" s="162"/>
    </row>
    <row r="374" spans="2:46" ht="12.75">
      <c r="B374" s="162"/>
      <c r="C374" s="162"/>
      <c r="D374" s="162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  <c r="T374" s="162"/>
      <c r="U374" s="162"/>
      <c r="V374" s="162"/>
      <c r="W374" s="162"/>
      <c r="X374" s="162"/>
      <c r="Y374" s="162"/>
      <c r="Z374" s="162"/>
      <c r="AA374" s="162"/>
      <c r="AB374" s="162"/>
      <c r="AC374" s="162"/>
      <c r="AD374" s="162"/>
      <c r="AE374" s="162"/>
      <c r="AF374" s="162"/>
      <c r="AG374" s="162"/>
      <c r="AH374" s="162"/>
      <c r="AI374" s="162"/>
      <c r="AJ374" s="162"/>
      <c r="AK374" s="162"/>
      <c r="AL374" s="162"/>
      <c r="AM374" s="162"/>
      <c r="AN374" s="162"/>
      <c r="AO374" s="162"/>
      <c r="AP374" s="162"/>
      <c r="AQ374" s="162"/>
      <c r="AR374" s="162"/>
      <c r="AS374" s="162"/>
      <c r="AT374" s="162"/>
    </row>
    <row r="375" spans="2:46" ht="12.75">
      <c r="B375" s="162"/>
      <c r="C375" s="162"/>
      <c r="D375" s="162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  <c r="T375" s="162"/>
      <c r="U375" s="162"/>
      <c r="V375" s="162"/>
      <c r="W375" s="162"/>
      <c r="X375" s="162"/>
      <c r="Y375" s="162"/>
      <c r="Z375" s="162"/>
      <c r="AA375" s="162"/>
      <c r="AB375" s="162"/>
      <c r="AC375" s="162"/>
      <c r="AD375" s="162"/>
      <c r="AE375" s="162"/>
      <c r="AF375" s="162"/>
      <c r="AG375" s="162"/>
      <c r="AH375" s="162"/>
      <c r="AI375" s="162"/>
      <c r="AJ375" s="162"/>
      <c r="AK375" s="162"/>
      <c r="AL375" s="162"/>
      <c r="AM375" s="162"/>
      <c r="AN375" s="162"/>
      <c r="AO375" s="162"/>
      <c r="AP375" s="162"/>
      <c r="AQ375" s="162"/>
      <c r="AR375" s="162"/>
      <c r="AS375" s="162"/>
      <c r="AT375" s="162"/>
    </row>
    <row r="376" spans="2:46" ht="12.75">
      <c r="B376" s="162"/>
      <c r="C376" s="162"/>
      <c r="D376" s="162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  <c r="T376" s="162"/>
      <c r="U376" s="162"/>
      <c r="V376" s="162"/>
      <c r="W376" s="162"/>
      <c r="X376" s="162"/>
      <c r="Y376" s="162"/>
      <c r="Z376" s="162"/>
      <c r="AA376" s="162"/>
      <c r="AB376" s="162"/>
      <c r="AC376" s="162"/>
      <c r="AD376" s="162"/>
      <c r="AE376" s="162"/>
      <c r="AF376" s="162"/>
      <c r="AG376" s="162"/>
      <c r="AH376" s="162"/>
      <c r="AI376" s="162"/>
      <c r="AJ376" s="162"/>
      <c r="AK376" s="162"/>
      <c r="AL376" s="162"/>
      <c r="AM376" s="162"/>
      <c r="AN376" s="162"/>
      <c r="AO376" s="162"/>
      <c r="AP376" s="162"/>
      <c r="AQ376" s="162"/>
      <c r="AR376" s="162"/>
      <c r="AS376" s="162"/>
      <c r="AT376" s="162"/>
    </row>
    <row r="377" spans="2:46" ht="12.75">
      <c r="B377" s="162"/>
      <c r="C377" s="162"/>
      <c r="D377" s="162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  <c r="T377" s="162"/>
      <c r="U377" s="162"/>
      <c r="V377" s="162"/>
      <c r="W377" s="162"/>
      <c r="X377" s="162"/>
      <c r="Y377" s="162"/>
      <c r="Z377" s="162"/>
      <c r="AA377" s="162"/>
      <c r="AB377" s="162"/>
      <c r="AC377" s="162"/>
      <c r="AD377" s="162"/>
      <c r="AE377" s="162"/>
      <c r="AF377" s="162"/>
      <c r="AG377" s="162"/>
      <c r="AH377" s="162"/>
      <c r="AI377" s="162"/>
      <c r="AJ377" s="162"/>
      <c r="AK377" s="162"/>
      <c r="AL377" s="162"/>
      <c r="AM377" s="162"/>
      <c r="AN377" s="162"/>
      <c r="AO377" s="162"/>
      <c r="AP377" s="162"/>
      <c r="AQ377" s="162"/>
      <c r="AR377" s="162"/>
      <c r="AS377" s="162"/>
      <c r="AT377" s="162"/>
    </row>
    <row r="378" spans="2:46" ht="12.75">
      <c r="B378" s="162"/>
      <c r="C378" s="162"/>
      <c r="D378" s="162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  <c r="T378" s="162"/>
      <c r="U378" s="162"/>
      <c r="V378" s="162"/>
      <c r="W378" s="162"/>
      <c r="X378" s="162"/>
      <c r="Y378" s="162"/>
      <c r="Z378" s="162"/>
      <c r="AA378" s="162"/>
      <c r="AB378" s="162"/>
      <c r="AC378" s="162"/>
      <c r="AD378" s="162"/>
      <c r="AE378" s="162"/>
      <c r="AF378" s="162"/>
      <c r="AG378" s="162"/>
      <c r="AH378" s="162"/>
      <c r="AI378" s="162"/>
      <c r="AJ378" s="162"/>
      <c r="AK378" s="162"/>
      <c r="AL378" s="162"/>
      <c r="AM378" s="162"/>
      <c r="AN378" s="162"/>
      <c r="AO378" s="162"/>
      <c r="AP378" s="162"/>
      <c r="AQ378" s="162"/>
      <c r="AR378" s="162"/>
      <c r="AS378" s="162"/>
      <c r="AT378" s="162"/>
    </row>
    <row r="379" spans="2:46" ht="12.75">
      <c r="B379" s="162"/>
      <c r="C379" s="162"/>
      <c r="D379" s="162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  <c r="T379" s="162"/>
      <c r="U379" s="162"/>
      <c r="V379" s="162"/>
      <c r="W379" s="162"/>
      <c r="X379" s="162"/>
      <c r="Y379" s="162"/>
      <c r="Z379" s="162"/>
      <c r="AA379" s="162"/>
      <c r="AB379" s="162"/>
      <c r="AC379" s="162"/>
      <c r="AD379" s="162"/>
      <c r="AE379" s="162"/>
      <c r="AF379" s="162"/>
      <c r="AG379" s="162"/>
      <c r="AH379" s="162"/>
      <c r="AI379" s="162"/>
      <c r="AJ379" s="162"/>
      <c r="AK379" s="162"/>
      <c r="AL379" s="162"/>
      <c r="AM379" s="162"/>
      <c r="AN379" s="162"/>
      <c r="AO379" s="162"/>
      <c r="AP379" s="162"/>
      <c r="AQ379" s="162"/>
      <c r="AR379" s="162"/>
      <c r="AS379" s="162"/>
      <c r="AT379" s="162"/>
    </row>
    <row r="380" spans="2:46" ht="12.75"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  <c r="T380" s="162"/>
      <c r="U380" s="162"/>
      <c r="V380" s="162"/>
      <c r="W380" s="162"/>
      <c r="X380" s="162"/>
      <c r="Y380" s="162"/>
      <c r="Z380" s="162"/>
      <c r="AA380" s="162"/>
      <c r="AB380" s="162"/>
      <c r="AC380" s="162"/>
      <c r="AD380" s="162"/>
      <c r="AE380" s="162"/>
      <c r="AF380" s="162"/>
      <c r="AG380" s="162"/>
      <c r="AH380" s="162"/>
      <c r="AI380" s="162"/>
      <c r="AJ380" s="162"/>
      <c r="AK380" s="162"/>
      <c r="AL380" s="162"/>
      <c r="AM380" s="162"/>
      <c r="AN380" s="162"/>
      <c r="AO380" s="162"/>
      <c r="AP380" s="162"/>
      <c r="AQ380" s="162"/>
      <c r="AR380" s="162"/>
      <c r="AS380" s="162"/>
      <c r="AT380" s="162"/>
    </row>
    <row r="381" spans="2:46" ht="12.75"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  <c r="T381" s="162"/>
      <c r="U381" s="162"/>
      <c r="V381" s="162"/>
      <c r="W381" s="162"/>
      <c r="X381" s="162"/>
      <c r="Y381" s="162"/>
      <c r="Z381" s="162"/>
      <c r="AA381" s="162"/>
      <c r="AB381" s="162"/>
      <c r="AC381" s="162"/>
      <c r="AD381" s="162"/>
      <c r="AE381" s="162"/>
      <c r="AF381" s="162"/>
      <c r="AG381" s="162"/>
      <c r="AH381" s="162"/>
      <c r="AI381" s="162"/>
      <c r="AJ381" s="162"/>
      <c r="AK381" s="162"/>
      <c r="AL381" s="162"/>
      <c r="AM381" s="162"/>
      <c r="AN381" s="162"/>
      <c r="AO381" s="162"/>
      <c r="AP381" s="162"/>
      <c r="AQ381" s="162"/>
      <c r="AR381" s="162"/>
      <c r="AS381" s="162"/>
      <c r="AT381" s="162"/>
    </row>
    <row r="382" spans="2:46" ht="12.75">
      <c r="B382" s="162"/>
      <c r="C382" s="162"/>
      <c r="D382" s="162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  <c r="T382" s="162"/>
      <c r="U382" s="162"/>
      <c r="V382" s="162"/>
      <c r="W382" s="162"/>
      <c r="X382" s="162"/>
      <c r="Y382" s="162"/>
      <c r="Z382" s="162"/>
      <c r="AA382" s="162"/>
      <c r="AB382" s="162"/>
      <c r="AC382" s="162"/>
      <c r="AD382" s="162"/>
      <c r="AE382" s="162"/>
      <c r="AF382" s="162"/>
      <c r="AG382" s="162"/>
      <c r="AH382" s="162"/>
      <c r="AI382" s="162"/>
      <c r="AJ382" s="162"/>
      <c r="AK382" s="162"/>
      <c r="AL382" s="162"/>
      <c r="AM382" s="162"/>
      <c r="AN382" s="162"/>
      <c r="AO382" s="162"/>
      <c r="AP382" s="162"/>
      <c r="AQ382" s="162"/>
      <c r="AR382" s="162"/>
      <c r="AS382" s="162"/>
      <c r="AT382" s="162"/>
    </row>
    <row r="383" spans="2:46" ht="12.75">
      <c r="B383" s="162"/>
      <c r="C383" s="162"/>
      <c r="D383" s="162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  <c r="T383" s="162"/>
      <c r="U383" s="162"/>
      <c r="V383" s="162"/>
      <c r="W383" s="162"/>
      <c r="X383" s="162"/>
      <c r="Y383" s="162"/>
      <c r="Z383" s="162"/>
      <c r="AA383" s="162"/>
      <c r="AB383" s="162"/>
      <c r="AC383" s="162"/>
      <c r="AD383" s="162"/>
      <c r="AE383" s="162"/>
      <c r="AF383" s="162"/>
      <c r="AG383" s="162"/>
      <c r="AH383" s="162"/>
      <c r="AI383" s="162"/>
      <c r="AJ383" s="162"/>
      <c r="AK383" s="162"/>
      <c r="AL383" s="162"/>
      <c r="AM383" s="162"/>
      <c r="AN383" s="162"/>
      <c r="AO383" s="162"/>
      <c r="AP383" s="162"/>
      <c r="AQ383" s="162"/>
      <c r="AR383" s="162"/>
      <c r="AS383" s="162"/>
      <c r="AT383" s="162"/>
    </row>
    <row r="384" spans="2:46" ht="12.75">
      <c r="B384" s="162"/>
      <c r="C384" s="162"/>
      <c r="D384" s="162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  <c r="T384" s="162"/>
      <c r="U384" s="162"/>
      <c r="V384" s="162"/>
      <c r="W384" s="162"/>
      <c r="X384" s="162"/>
      <c r="Y384" s="162"/>
      <c r="Z384" s="162"/>
      <c r="AA384" s="162"/>
      <c r="AB384" s="162"/>
      <c r="AC384" s="162"/>
      <c r="AD384" s="162"/>
      <c r="AE384" s="162"/>
      <c r="AF384" s="162"/>
      <c r="AG384" s="162"/>
      <c r="AH384" s="162"/>
      <c r="AI384" s="162"/>
      <c r="AJ384" s="162"/>
      <c r="AK384" s="162"/>
      <c r="AL384" s="162"/>
      <c r="AM384" s="162"/>
      <c r="AN384" s="162"/>
      <c r="AO384" s="162"/>
      <c r="AP384" s="162"/>
      <c r="AQ384" s="162"/>
      <c r="AR384" s="162"/>
      <c r="AS384" s="162"/>
      <c r="AT384" s="162"/>
    </row>
    <row r="385" spans="2:46" ht="12.75">
      <c r="B385" s="162"/>
      <c r="C385" s="162"/>
      <c r="D385" s="162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  <c r="T385" s="162"/>
      <c r="U385" s="162"/>
      <c r="V385" s="162"/>
      <c r="W385" s="162"/>
      <c r="X385" s="162"/>
      <c r="Y385" s="162"/>
      <c r="Z385" s="162"/>
      <c r="AA385" s="162"/>
      <c r="AB385" s="162"/>
      <c r="AC385" s="162"/>
      <c r="AD385" s="162"/>
      <c r="AE385" s="162"/>
      <c r="AF385" s="162"/>
      <c r="AG385" s="162"/>
      <c r="AH385" s="162"/>
      <c r="AI385" s="162"/>
      <c r="AJ385" s="162"/>
      <c r="AK385" s="162"/>
      <c r="AL385" s="162"/>
      <c r="AM385" s="162"/>
      <c r="AN385" s="162"/>
      <c r="AO385" s="162"/>
      <c r="AP385" s="162"/>
      <c r="AQ385" s="162"/>
      <c r="AR385" s="162"/>
      <c r="AS385" s="162"/>
      <c r="AT385" s="162"/>
    </row>
    <row r="386" spans="2:46" ht="12.75">
      <c r="B386" s="162"/>
      <c r="C386" s="162"/>
      <c r="D386" s="162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  <c r="T386" s="162"/>
      <c r="U386" s="162"/>
      <c r="V386" s="162"/>
      <c r="W386" s="162"/>
      <c r="X386" s="162"/>
      <c r="Y386" s="162"/>
      <c r="Z386" s="162"/>
      <c r="AA386" s="162"/>
      <c r="AB386" s="162"/>
      <c r="AC386" s="162"/>
      <c r="AD386" s="162"/>
      <c r="AE386" s="162"/>
      <c r="AF386" s="162"/>
      <c r="AG386" s="162"/>
      <c r="AH386" s="162"/>
      <c r="AI386" s="162"/>
      <c r="AJ386" s="162"/>
      <c r="AK386" s="162"/>
      <c r="AL386" s="162"/>
      <c r="AM386" s="162"/>
      <c r="AN386" s="162"/>
      <c r="AO386" s="162"/>
      <c r="AP386" s="162"/>
      <c r="AQ386" s="162"/>
      <c r="AR386" s="162"/>
      <c r="AS386" s="162"/>
      <c r="AT386" s="162"/>
    </row>
    <row r="387" spans="2:46" ht="12.75">
      <c r="B387" s="162"/>
      <c r="C387" s="162"/>
      <c r="D387" s="162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  <c r="T387" s="162"/>
      <c r="U387" s="162"/>
      <c r="V387" s="162"/>
      <c r="W387" s="162"/>
      <c r="X387" s="162"/>
      <c r="Y387" s="162"/>
      <c r="Z387" s="162"/>
      <c r="AA387" s="162"/>
      <c r="AB387" s="162"/>
      <c r="AC387" s="162"/>
      <c r="AD387" s="162"/>
      <c r="AE387" s="162"/>
      <c r="AF387" s="162"/>
      <c r="AG387" s="162"/>
      <c r="AH387" s="162"/>
      <c r="AI387" s="162"/>
      <c r="AJ387" s="162"/>
      <c r="AK387" s="162"/>
      <c r="AL387" s="162"/>
      <c r="AM387" s="162"/>
      <c r="AN387" s="162"/>
      <c r="AO387" s="162"/>
      <c r="AP387" s="162"/>
      <c r="AQ387" s="162"/>
      <c r="AR387" s="162"/>
      <c r="AS387" s="162"/>
      <c r="AT387" s="162"/>
    </row>
    <row r="388" spans="2:46" ht="12.75">
      <c r="B388" s="162"/>
      <c r="C388" s="162"/>
      <c r="D388" s="162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  <c r="T388" s="162"/>
      <c r="U388" s="162"/>
      <c r="V388" s="162"/>
      <c r="W388" s="162"/>
      <c r="X388" s="162"/>
      <c r="Y388" s="162"/>
      <c r="Z388" s="162"/>
      <c r="AA388" s="162"/>
      <c r="AB388" s="162"/>
      <c r="AC388" s="162"/>
      <c r="AD388" s="162"/>
      <c r="AE388" s="162"/>
      <c r="AF388" s="162"/>
      <c r="AG388" s="162"/>
      <c r="AH388" s="162"/>
      <c r="AI388" s="162"/>
      <c r="AJ388" s="162"/>
      <c r="AK388" s="162"/>
      <c r="AL388" s="162"/>
      <c r="AM388" s="162"/>
      <c r="AN388" s="162"/>
      <c r="AO388" s="162"/>
      <c r="AP388" s="162"/>
      <c r="AQ388" s="162"/>
      <c r="AR388" s="162"/>
      <c r="AS388" s="162"/>
      <c r="AT388" s="162"/>
    </row>
    <row r="389" spans="2:46" ht="12.75">
      <c r="B389" s="162"/>
      <c r="C389" s="162"/>
      <c r="D389" s="162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  <c r="T389" s="162"/>
      <c r="U389" s="162"/>
      <c r="V389" s="162"/>
      <c r="W389" s="162"/>
      <c r="X389" s="162"/>
      <c r="Y389" s="162"/>
      <c r="Z389" s="162"/>
      <c r="AA389" s="162"/>
      <c r="AB389" s="162"/>
      <c r="AC389" s="162"/>
      <c r="AD389" s="162"/>
      <c r="AE389" s="162"/>
      <c r="AF389" s="162"/>
      <c r="AG389" s="162"/>
      <c r="AH389" s="162"/>
      <c r="AI389" s="162"/>
      <c r="AJ389" s="162"/>
      <c r="AK389" s="162"/>
      <c r="AL389" s="162"/>
      <c r="AM389" s="162"/>
      <c r="AN389" s="162"/>
      <c r="AO389" s="162"/>
      <c r="AP389" s="162"/>
      <c r="AQ389" s="162"/>
      <c r="AR389" s="162"/>
      <c r="AS389" s="162"/>
      <c r="AT389" s="162"/>
    </row>
    <row r="390" spans="2:46" ht="12.75">
      <c r="B390" s="162"/>
      <c r="C390" s="162"/>
      <c r="D390" s="162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  <c r="T390" s="162"/>
      <c r="U390" s="162"/>
      <c r="V390" s="162"/>
      <c r="W390" s="162"/>
      <c r="X390" s="162"/>
      <c r="Y390" s="162"/>
      <c r="Z390" s="162"/>
      <c r="AA390" s="162"/>
      <c r="AB390" s="162"/>
      <c r="AC390" s="162"/>
      <c r="AD390" s="162"/>
      <c r="AE390" s="162"/>
      <c r="AF390" s="162"/>
      <c r="AG390" s="162"/>
      <c r="AH390" s="162"/>
      <c r="AI390" s="162"/>
      <c r="AJ390" s="162"/>
      <c r="AK390" s="162"/>
      <c r="AL390" s="162"/>
      <c r="AM390" s="162"/>
      <c r="AN390" s="162"/>
      <c r="AO390" s="162"/>
      <c r="AP390" s="162"/>
      <c r="AQ390" s="162"/>
      <c r="AR390" s="162"/>
      <c r="AS390" s="162"/>
      <c r="AT390" s="162"/>
    </row>
    <row r="391" spans="2:46" ht="12.75">
      <c r="B391" s="162"/>
      <c r="C391" s="162"/>
      <c r="D391" s="162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  <c r="T391" s="162"/>
      <c r="U391" s="162"/>
      <c r="V391" s="162"/>
      <c r="W391" s="162"/>
      <c r="X391" s="162"/>
      <c r="Y391" s="162"/>
      <c r="Z391" s="162"/>
      <c r="AA391" s="162"/>
      <c r="AB391" s="162"/>
      <c r="AC391" s="162"/>
      <c r="AD391" s="162"/>
      <c r="AE391" s="162"/>
      <c r="AF391" s="162"/>
      <c r="AG391" s="162"/>
      <c r="AH391" s="162"/>
      <c r="AI391" s="162"/>
      <c r="AJ391" s="162"/>
      <c r="AK391" s="162"/>
      <c r="AL391" s="162"/>
      <c r="AM391" s="162"/>
      <c r="AN391" s="162"/>
      <c r="AO391" s="162"/>
      <c r="AP391" s="162"/>
      <c r="AQ391" s="162"/>
      <c r="AR391" s="162"/>
      <c r="AS391" s="162"/>
      <c r="AT391" s="162"/>
    </row>
    <row r="392" spans="2:46" ht="12.75">
      <c r="B392" s="162"/>
      <c r="C392" s="162"/>
      <c r="D392" s="162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  <c r="T392" s="162"/>
      <c r="U392" s="162"/>
      <c r="V392" s="162"/>
      <c r="W392" s="162"/>
      <c r="X392" s="162"/>
      <c r="Y392" s="162"/>
      <c r="Z392" s="162"/>
      <c r="AA392" s="162"/>
      <c r="AB392" s="162"/>
      <c r="AC392" s="162"/>
      <c r="AD392" s="162"/>
      <c r="AE392" s="162"/>
      <c r="AF392" s="162"/>
      <c r="AG392" s="162"/>
      <c r="AH392" s="162"/>
      <c r="AI392" s="162"/>
      <c r="AJ392" s="162"/>
      <c r="AK392" s="162"/>
      <c r="AL392" s="162"/>
      <c r="AM392" s="162"/>
      <c r="AN392" s="162"/>
      <c r="AO392" s="162"/>
      <c r="AP392" s="162"/>
      <c r="AQ392" s="162"/>
      <c r="AR392" s="162"/>
      <c r="AS392" s="162"/>
      <c r="AT392" s="162"/>
    </row>
    <row r="393" spans="2:46" ht="12.75">
      <c r="B393" s="162"/>
      <c r="C393" s="162"/>
      <c r="D393" s="162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  <c r="T393" s="162"/>
      <c r="U393" s="162"/>
      <c r="V393" s="162"/>
      <c r="W393" s="162"/>
      <c r="X393" s="162"/>
      <c r="Y393" s="162"/>
      <c r="Z393" s="162"/>
      <c r="AA393" s="162"/>
      <c r="AB393" s="162"/>
      <c r="AC393" s="162"/>
      <c r="AD393" s="162"/>
      <c r="AE393" s="162"/>
      <c r="AF393" s="162"/>
      <c r="AG393" s="162"/>
      <c r="AH393" s="162"/>
      <c r="AI393" s="162"/>
      <c r="AJ393" s="162"/>
      <c r="AK393" s="162"/>
      <c r="AL393" s="162"/>
      <c r="AM393" s="162"/>
      <c r="AN393" s="162"/>
      <c r="AO393" s="162"/>
      <c r="AP393" s="162"/>
      <c r="AQ393" s="162"/>
      <c r="AR393" s="162"/>
      <c r="AS393" s="162"/>
      <c r="AT393" s="162"/>
    </row>
    <row r="394" spans="2:46" ht="12.75">
      <c r="B394" s="162"/>
      <c r="C394" s="162"/>
      <c r="D394" s="162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  <c r="T394" s="162"/>
      <c r="U394" s="162"/>
      <c r="V394" s="162"/>
      <c r="W394" s="162"/>
      <c r="X394" s="162"/>
      <c r="Y394" s="162"/>
      <c r="Z394" s="162"/>
      <c r="AA394" s="162"/>
      <c r="AB394" s="162"/>
      <c r="AC394" s="162"/>
      <c r="AD394" s="162"/>
      <c r="AE394" s="162"/>
      <c r="AF394" s="162"/>
      <c r="AG394" s="162"/>
      <c r="AH394" s="162"/>
      <c r="AI394" s="162"/>
      <c r="AJ394" s="162"/>
      <c r="AK394" s="162"/>
      <c r="AL394" s="162"/>
      <c r="AM394" s="162"/>
      <c r="AN394" s="162"/>
      <c r="AO394" s="162"/>
      <c r="AP394" s="162"/>
      <c r="AQ394" s="162"/>
      <c r="AR394" s="162"/>
      <c r="AS394" s="162"/>
      <c r="AT394" s="162"/>
    </row>
    <row r="395" spans="2:46" ht="12.75">
      <c r="B395" s="162"/>
      <c r="C395" s="162"/>
      <c r="D395" s="162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  <c r="T395" s="162"/>
      <c r="U395" s="162"/>
      <c r="V395" s="162"/>
      <c r="W395" s="162"/>
      <c r="X395" s="162"/>
      <c r="Y395" s="162"/>
      <c r="Z395" s="162"/>
      <c r="AA395" s="162"/>
      <c r="AB395" s="162"/>
      <c r="AC395" s="162"/>
      <c r="AD395" s="162"/>
      <c r="AE395" s="162"/>
      <c r="AF395" s="162"/>
      <c r="AG395" s="162"/>
      <c r="AH395" s="162"/>
      <c r="AI395" s="162"/>
      <c r="AJ395" s="162"/>
      <c r="AK395" s="162"/>
      <c r="AL395" s="162"/>
      <c r="AM395" s="162"/>
      <c r="AN395" s="162"/>
      <c r="AO395" s="162"/>
      <c r="AP395" s="162"/>
      <c r="AQ395" s="162"/>
      <c r="AR395" s="162"/>
      <c r="AS395" s="162"/>
      <c r="AT395" s="162"/>
    </row>
    <row r="396" spans="2:46" ht="12.75">
      <c r="B396" s="162"/>
      <c r="C396" s="162"/>
      <c r="D396" s="162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  <c r="T396" s="162"/>
      <c r="U396" s="162"/>
      <c r="V396" s="162"/>
      <c r="W396" s="162"/>
      <c r="X396" s="162"/>
      <c r="Y396" s="162"/>
      <c r="Z396" s="162"/>
      <c r="AA396" s="162"/>
      <c r="AB396" s="162"/>
      <c r="AC396" s="162"/>
      <c r="AD396" s="162"/>
      <c r="AE396" s="162"/>
      <c r="AF396" s="162"/>
      <c r="AG396" s="162"/>
      <c r="AH396" s="162"/>
      <c r="AI396" s="162"/>
      <c r="AJ396" s="162"/>
      <c r="AK396" s="162"/>
      <c r="AL396" s="162"/>
      <c r="AM396" s="162"/>
      <c r="AN396" s="162"/>
      <c r="AO396" s="162"/>
      <c r="AP396" s="162"/>
      <c r="AQ396" s="162"/>
      <c r="AR396" s="162"/>
      <c r="AS396" s="162"/>
      <c r="AT396" s="162"/>
    </row>
    <row r="397" spans="2:46" ht="12.75">
      <c r="B397" s="162"/>
      <c r="C397" s="162"/>
      <c r="D397" s="162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  <c r="T397" s="162"/>
      <c r="U397" s="162"/>
      <c r="V397" s="162"/>
      <c r="W397" s="162"/>
      <c r="X397" s="162"/>
      <c r="Y397" s="162"/>
      <c r="Z397" s="162"/>
      <c r="AA397" s="162"/>
      <c r="AB397" s="162"/>
      <c r="AC397" s="162"/>
      <c r="AD397" s="162"/>
      <c r="AE397" s="162"/>
      <c r="AF397" s="162"/>
      <c r="AG397" s="162"/>
      <c r="AH397" s="162"/>
      <c r="AI397" s="162"/>
      <c r="AJ397" s="162"/>
      <c r="AK397" s="162"/>
      <c r="AL397" s="162"/>
      <c r="AM397" s="162"/>
      <c r="AN397" s="162"/>
      <c r="AO397" s="162"/>
      <c r="AP397" s="162"/>
      <c r="AQ397" s="162"/>
      <c r="AR397" s="162"/>
      <c r="AS397" s="162"/>
      <c r="AT397" s="162"/>
    </row>
    <row r="398" spans="2:46" ht="12.75">
      <c r="B398" s="162"/>
      <c r="C398" s="162"/>
      <c r="D398" s="162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  <c r="T398" s="162"/>
      <c r="U398" s="162"/>
      <c r="V398" s="162"/>
      <c r="W398" s="162"/>
      <c r="X398" s="162"/>
      <c r="Y398" s="162"/>
      <c r="Z398" s="162"/>
      <c r="AA398" s="162"/>
      <c r="AB398" s="162"/>
      <c r="AC398" s="162"/>
      <c r="AD398" s="162"/>
      <c r="AE398" s="162"/>
      <c r="AF398" s="162"/>
      <c r="AG398" s="162"/>
      <c r="AH398" s="162"/>
      <c r="AI398" s="162"/>
      <c r="AJ398" s="162"/>
      <c r="AK398" s="162"/>
      <c r="AL398" s="162"/>
      <c r="AM398" s="162"/>
      <c r="AN398" s="162"/>
      <c r="AO398" s="162"/>
      <c r="AP398" s="162"/>
      <c r="AQ398" s="162"/>
      <c r="AR398" s="162"/>
      <c r="AS398" s="162"/>
      <c r="AT398" s="162"/>
    </row>
    <row r="399" spans="2:46" ht="12.75">
      <c r="B399" s="162"/>
      <c r="C399" s="162"/>
      <c r="D399" s="162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  <c r="T399" s="162"/>
      <c r="U399" s="162"/>
      <c r="V399" s="162"/>
      <c r="W399" s="162"/>
      <c r="X399" s="162"/>
      <c r="Y399" s="162"/>
      <c r="Z399" s="162"/>
      <c r="AA399" s="162"/>
      <c r="AB399" s="162"/>
      <c r="AC399" s="162"/>
      <c r="AD399" s="162"/>
      <c r="AE399" s="162"/>
      <c r="AF399" s="162"/>
      <c r="AG399" s="162"/>
      <c r="AH399" s="162"/>
      <c r="AI399" s="162"/>
      <c r="AJ399" s="162"/>
      <c r="AK399" s="162"/>
      <c r="AL399" s="162"/>
      <c r="AM399" s="162"/>
      <c r="AN399" s="162"/>
      <c r="AO399" s="162"/>
      <c r="AP399" s="162"/>
      <c r="AQ399" s="162"/>
      <c r="AR399" s="162"/>
      <c r="AS399" s="162"/>
      <c r="AT399" s="162"/>
    </row>
    <row r="400" spans="2:46" ht="12.75">
      <c r="B400" s="162"/>
      <c r="C400" s="162"/>
      <c r="D400" s="162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  <c r="T400" s="162"/>
      <c r="U400" s="162"/>
      <c r="V400" s="162"/>
      <c r="W400" s="162"/>
      <c r="X400" s="162"/>
      <c r="Y400" s="162"/>
      <c r="Z400" s="162"/>
      <c r="AA400" s="162"/>
      <c r="AB400" s="162"/>
      <c r="AC400" s="162"/>
      <c r="AD400" s="162"/>
      <c r="AE400" s="162"/>
      <c r="AF400" s="162"/>
      <c r="AG400" s="162"/>
      <c r="AH400" s="162"/>
      <c r="AI400" s="162"/>
      <c r="AJ400" s="162"/>
      <c r="AK400" s="162"/>
      <c r="AL400" s="162"/>
      <c r="AM400" s="162"/>
      <c r="AN400" s="162"/>
      <c r="AO400" s="162"/>
      <c r="AP400" s="162"/>
      <c r="AQ400" s="162"/>
      <c r="AR400" s="162"/>
      <c r="AS400" s="162"/>
      <c r="AT400" s="162"/>
    </row>
    <row r="401" spans="2:46" ht="12.75">
      <c r="B401" s="162"/>
      <c r="C401" s="162"/>
      <c r="D401" s="162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  <c r="T401" s="162"/>
      <c r="U401" s="162"/>
      <c r="V401" s="162"/>
      <c r="W401" s="162"/>
      <c r="X401" s="162"/>
      <c r="Y401" s="162"/>
      <c r="Z401" s="162"/>
      <c r="AA401" s="162"/>
      <c r="AB401" s="162"/>
      <c r="AC401" s="162"/>
      <c r="AD401" s="162"/>
      <c r="AE401" s="162"/>
      <c r="AF401" s="162"/>
      <c r="AG401" s="162"/>
      <c r="AH401" s="162"/>
      <c r="AI401" s="162"/>
      <c r="AJ401" s="162"/>
      <c r="AK401" s="162"/>
      <c r="AL401" s="162"/>
      <c r="AM401" s="162"/>
      <c r="AN401" s="162"/>
      <c r="AO401" s="162"/>
      <c r="AP401" s="162"/>
      <c r="AQ401" s="162"/>
      <c r="AR401" s="162"/>
      <c r="AS401" s="162"/>
      <c r="AT401" s="162"/>
    </row>
    <row r="402" spans="2:46" ht="12.75">
      <c r="B402" s="162"/>
      <c r="C402" s="162"/>
      <c r="D402" s="162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  <c r="T402" s="162"/>
      <c r="U402" s="162"/>
      <c r="V402" s="162"/>
      <c r="W402" s="162"/>
      <c r="X402" s="162"/>
      <c r="Y402" s="162"/>
      <c r="Z402" s="162"/>
      <c r="AA402" s="162"/>
      <c r="AB402" s="162"/>
      <c r="AC402" s="162"/>
      <c r="AD402" s="162"/>
      <c r="AE402" s="162"/>
      <c r="AF402" s="162"/>
      <c r="AG402" s="162"/>
      <c r="AH402" s="162"/>
      <c r="AI402" s="162"/>
      <c r="AJ402" s="162"/>
      <c r="AK402" s="162"/>
      <c r="AL402" s="162"/>
      <c r="AM402" s="162"/>
      <c r="AN402" s="162"/>
      <c r="AO402" s="162"/>
      <c r="AP402" s="162"/>
      <c r="AQ402" s="162"/>
      <c r="AR402" s="162"/>
      <c r="AS402" s="162"/>
      <c r="AT402" s="162"/>
    </row>
    <row r="403" spans="2:46" ht="12.75">
      <c r="B403" s="162"/>
      <c r="C403" s="162"/>
      <c r="D403" s="162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  <c r="T403" s="162"/>
      <c r="U403" s="162"/>
      <c r="V403" s="162"/>
      <c r="W403" s="162"/>
      <c r="X403" s="162"/>
      <c r="Y403" s="162"/>
      <c r="Z403" s="162"/>
      <c r="AA403" s="162"/>
      <c r="AB403" s="162"/>
      <c r="AC403" s="162"/>
      <c r="AD403" s="162"/>
      <c r="AE403" s="162"/>
      <c r="AF403" s="162"/>
      <c r="AG403" s="162"/>
      <c r="AH403" s="162"/>
      <c r="AI403" s="162"/>
      <c r="AJ403" s="162"/>
      <c r="AK403" s="162"/>
      <c r="AL403" s="162"/>
      <c r="AM403" s="162"/>
      <c r="AN403" s="162"/>
      <c r="AO403" s="162"/>
      <c r="AP403" s="162"/>
      <c r="AQ403" s="162"/>
      <c r="AR403" s="162"/>
      <c r="AS403" s="162"/>
      <c r="AT403" s="162"/>
    </row>
    <row r="404" spans="2:46" ht="12.75">
      <c r="B404" s="162"/>
      <c r="C404" s="162"/>
      <c r="D404" s="162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  <c r="T404" s="162"/>
      <c r="U404" s="162"/>
      <c r="V404" s="162"/>
      <c r="W404" s="162"/>
      <c r="X404" s="162"/>
      <c r="Y404" s="162"/>
      <c r="Z404" s="162"/>
      <c r="AA404" s="162"/>
      <c r="AB404" s="162"/>
      <c r="AC404" s="162"/>
      <c r="AD404" s="162"/>
      <c r="AE404" s="162"/>
      <c r="AF404" s="162"/>
      <c r="AG404" s="162"/>
      <c r="AH404" s="162"/>
      <c r="AI404" s="162"/>
      <c r="AJ404" s="162"/>
      <c r="AK404" s="162"/>
      <c r="AL404" s="162"/>
      <c r="AM404" s="162"/>
      <c r="AN404" s="162"/>
      <c r="AO404" s="162"/>
      <c r="AP404" s="162"/>
      <c r="AQ404" s="162"/>
      <c r="AR404" s="162"/>
      <c r="AS404" s="162"/>
      <c r="AT404" s="162"/>
    </row>
    <row r="405" spans="2:46" ht="12.75">
      <c r="B405" s="162"/>
      <c r="C405" s="162"/>
      <c r="D405" s="162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  <c r="T405" s="162"/>
      <c r="U405" s="162"/>
      <c r="V405" s="162"/>
      <c r="W405" s="162"/>
      <c r="X405" s="162"/>
      <c r="Y405" s="162"/>
      <c r="Z405" s="162"/>
      <c r="AA405" s="162"/>
      <c r="AB405" s="162"/>
      <c r="AC405" s="162"/>
      <c r="AD405" s="162"/>
      <c r="AE405" s="162"/>
      <c r="AF405" s="162"/>
      <c r="AG405" s="162"/>
      <c r="AH405" s="162"/>
      <c r="AI405" s="162"/>
      <c r="AJ405" s="162"/>
      <c r="AK405" s="162"/>
      <c r="AL405" s="162"/>
      <c r="AM405" s="162"/>
      <c r="AN405" s="162"/>
      <c r="AO405" s="162"/>
      <c r="AP405" s="162"/>
      <c r="AQ405" s="162"/>
      <c r="AR405" s="162"/>
      <c r="AS405" s="162"/>
      <c r="AT405" s="162"/>
    </row>
    <row r="406" spans="2:46" ht="12.75">
      <c r="B406" s="162"/>
      <c r="C406" s="162"/>
      <c r="D406" s="162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  <c r="T406" s="162"/>
      <c r="U406" s="162"/>
      <c r="V406" s="162"/>
      <c r="W406" s="162"/>
      <c r="X406" s="162"/>
      <c r="Y406" s="162"/>
      <c r="Z406" s="162"/>
      <c r="AA406" s="162"/>
      <c r="AB406" s="162"/>
      <c r="AC406" s="162"/>
      <c r="AD406" s="162"/>
      <c r="AE406" s="162"/>
      <c r="AF406" s="162"/>
      <c r="AG406" s="162"/>
      <c r="AH406" s="162"/>
      <c r="AI406" s="162"/>
      <c r="AJ406" s="162"/>
      <c r="AK406" s="162"/>
      <c r="AL406" s="162"/>
      <c r="AM406" s="162"/>
      <c r="AN406" s="162"/>
      <c r="AO406" s="162"/>
      <c r="AP406" s="162"/>
      <c r="AQ406" s="162"/>
      <c r="AR406" s="162"/>
      <c r="AS406" s="162"/>
      <c r="AT406" s="162"/>
    </row>
    <row r="407" spans="2:46" ht="12.75"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  <c r="T407" s="162"/>
      <c r="U407" s="162"/>
      <c r="V407" s="162"/>
      <c r="W407" s="162"/>
      <c r="X407" s="162"/>
      <c r="Y407" s="162"/>
      <c r="Z407" s="162"/>
      <c r="AA407" s="162"/>
      <c r="AB407" s="162"/>
      <c r="AC407" s="162"/>
      <c r="AD407" s="162"/>
      <c r="AE407" s="162"/>
      <c r="AF407" s="162"/>
      <c r="AG407" s="162"/>
      <c r="AH407" s="162"/>
      <c r="AI407" s="162"/>
      <c r="AJ407" s="162"/>
      <c r="AK407" s="162"/>
      <c r="AL407" s="162"/>
      <c r="AM407" s="162"/>
      <c r="AN407" s="162"/>
      <c r="AO407" s="162"/>
      <c r="AP407" s="162"/>
      <c r="AQ407" s="162"/>
      <c r="AR407" s="162"/>
      <c r="AS407" s="162"/>
      <c r="AT407" s="162"/>
    </row>
    <row r="408" spans="2:46" ht="12.75"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  <c r="T408" s="162"/>
      <c r="U408" s="162"/>
      <c r="V408" s="162"/>
      <c r="W408" s="162"/>
      <c r="X408" s="162"/>
      <c r="Y408" s="162"/>
      <c r="Z408" s="162"/>
      <c r="AA408" s="162"/>
      <c r="AB408" s="162"/>
      <c r="AC408" s="162"/>
      <c r="AD408" s="162"/>
      <c r="AE408" s="162"/>
      <c r="AF408" s="162"/>
      <c r="AG408" s="162"/>
      <c r="AH408" s="162"/>
      <c r="AI408" s="162"/>
      <c r="AJ408" s="162"/>
      <c r="AK408" s="162"/>
      <c r="AL408" s="162"/>
      <c r="AM408" s="162"/>
      <c r="AN408" s="162"/>
      <c r="AO408" s="162"/>
      <c r="AP408" s="162"/>
      <c r="AQ408" s="162"/>
      <c r="AR408" s="162"/>
      <c r="AS408" s="162"/>
      <c r="AT408" s="162"/>
    </row>
    <row r="409" spans="2:46" ht="12.75">
      <c r="B409" s="162"/>
      <c r="C409" s="162"/>
      <c r="D409" s="162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  <c r="T409" s="162"/>
      <c r="U409" s="162"/>
      <c r="V409" s="162"/>
      <c r="W409" s="162"/>
      <c r="X409" s="162"/>
      <c r="Y409" s="162"/>
      <c r="Z409" s="162"/>
      <c r="AA409" s="162"/>
      <c r="AB409" s="162"/>
      <c r="AC409" s="162"/>
      <c r="AD409" s="162"/>
      <c r="AE409" s="162"/>
      <c r="AF409" s="162"/>
      <c r="AG409" s="162"/>
      <c r="AH409" s="162"/>
      <c r="AI409" s="162"/>
      <c r="AJ409" s="162"/>
      <c r="AK409" s="162"/>
      <c r="AL409" s="162"/>
      <c r="AM409" s="162"/>
      <c r="AN409" s="162"/>
      <c r="AO409" s="162"/>
      <c r="AP409" s="162"/>
      <c r="AQ409" s="162"/>
      <c r="AR409" s="162"/>
      <c r="AS409" s="162"/>
      <c r="AT409" s="162"/>
    </row>
  </sheetData>
  <mergeCells count="6">
    <mergeCell ref="B2:H2"/>
    <mergeCell ref="B10:G10"/>
    <mergeCell ref="B47:G47"/>
    <mergeCell ref="B48:G48"/>
    <mergeCell ref="B5:H5"/>
    <mergeCell ref="B11:H11"/>
  </mergeCells>
  <printOptions/>
  <pageMargins left="0.75" right="0.2" top="0.63" bottom="0.59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I409"/>
  <sheetViews>
    <sheetView workbookViewId="0" topLeftCell="A1">
      <selection activeCell="J15" sqref="J15"/>
    </sheetView>
  </sheetViews>
  <sheetFormatPr defaultColWidth="9.33203125" defaultRowHeight="12.75"/>
  <cols>
    <col min="1" max="1" width="5.16015625" style="0" customWidth="1"/>
    <col min="2" max="2" width="20.33203125" style="0" customWidth="1"/>
    <col min="3" max="3" width="13.83203125" style="0" customWidth="1"/>
    <col min="4" max="4" width="8.66015625" style="0" customWidth="1"/>
    <col min="5" max="5" width="8.33203125" style="0" customWidth="1"/>
    <col min="6" max="7" width="8" style="0" customWidth="1"/>
    <col min="8" max="8" width="6.83203125" style="0" customWidth="1"/>
    <col min="9" max="9" width="12.33203125" style="0" customWidth="1"/>
    <col min="10" max="10" width="13" style="0" customWidth="1"/>
    <col min="11" max="11" width="5" style="0" customWidth="1"/>
  </cols>
  <sheetData>
    <row r="1" spans="1:35" ht="12.75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2"/>
      <c r="AF1" s="162"/>
      <c r="AG1" s="162"/>
      <c r="AH1" s="162"/>
      <c r="AI1" s="162"/>
    </row>
    <row r="2" spans="1:35" ht="12.75">
      <c r="A2" s="1397" t="s">
        <v>817</v>
      </c>
      <c r="B2" s="1397"/>
      <c r="C2" s="1397"/>
      <c r="D2" s="1397"/>
      <c r="E2" s="1397"/>
      <c r="F2" s="1397"/>
      <c r="G2" s="1397"/>
      <c r="H2" s="1397"/>
      <c r="I2" s="1397"/>
      <c r="J2" s="1397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2"/>
      <c r="AF2" s="162"/>
      <c r="AG2" s="162"/>
      <c r="AH2" s="162"/>
      <c r="AI2" s="162"/>
    </row>
    <row r="3" spans="1:35" ht="13.5" thickBo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2"/>
      <c r="AF3" s="162"/>
      <c r="AG3" s="162"/>
      <c r="AH3" s="162"/>
      <c r="AI3" s="162"/>
    </row>
    <row r="4" spans="1:35" ht="44.25" customHeight="1" thickBot="1">
      <c r="A4" s="165" t="s">
        <v>954</v>
      </c>
      <c r="B4" s="166" t="s">
        <v>948</v>
      </c>
      <c r="C4" s="165" t="s">
        <v>818</v>
      </c>
      <c r="D4" s="165" t="s">
        <v>822</v>
      </c>
      <c r="E4" s="165" t="s">
        <v>823</v>
      </c>
      <c r="F4" s="165" t="s">
        <v>953</v>
      </c>
      <c r="G4" s="167" t="s">
        <v>819</v>
      </c>
      <c r="H4" s="168" t="s">
        <v>820</v>
      </c>
      <c r="I4" s="168" t="s">
        <v>821</v>
      </c>
      <c r="J4" s="163" t="s">
        <v>824</v>
      </c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2"/>
      <c r="AF4" s="162"/>
      <c r="AG4" s="162"/>
      <c r="AH4" s="162"/>
      <c r="AI4" s="162"/>
    </row>
    <row r="5" spans="1:35" ht="13.5" customHeight="1" thickBot="1">
      <c r="A5" s="1394" t="s">
        <v>949</v>
      </c>
      <c r="B5" s="1395"/>
      <c r="C5" s="1395"/>
      <c r="D5" s="1395"/>
      <c r="E5" s="1395"/>
      <c r="F5" s="1395"/>
      <c r="G5" s="1395"/>
      <c r="H5" s="1395"/>
      <c r="I5" s="1395"/>
      <c r="J5" s="1396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2"/>
      <c r="AF5" s="162"/>
      <c r="AG5" s="162"/>
      <c r="AH5" s="162"/>
      <c r="AI5" s="162"/>
    </row>
    <row r="6" spans="1:35" ht="12.75">
      <c r="A6" s="1012">
        <v>1</v>
      </c>
      <c r="B6" s="985" t="s">
        <v>955</v>
      </c>
      <c r="C6" s="988">
        <f>'Пояснит. записка'!R125</f>
        <v>10629.452</v>
      </c>
      <c r="D6" s="988">
        <v>35</v>
      </c>
      <c r="E6" s="988">
        <v>34.777</v>
      </c>
      <c r="F6" s="987">
        <v>8760</v>
      </c>
      <c r="G6" s="1013">
        <v>34.77</v>
      </c>
      <c r="H6" s="1014">
        <v>0.94</v>
      </c>
      <c r="I6" s="1014">
        <v>4</v>
      </c>
      <c r="J6" s="1015">
        <f>(0.00099*2/1.5)*(C6*C6*G6*D6*D6/E6/E6/H6/H6/F6/I6/I6)</f>
        <v>42.41040639635811</v>
      </c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2"/>
      <c r="AF6" s="162"/>
      <c r="AG6" s="162"/>
      <c r="AH6" s="162"/>
      <c r="AI6" s="162"/>
    </row>
    <row r="7" spans="1:35" ht="12.75">
      <c r="A7" s="989">
        <v>2</v>
      </c>
      <c r="B7" s="990" t="s">
        <v>955</v>
      </c>
      <c r="C7" s="1016">
        <f>'Пояснит. записка'!R126</f>
        <v>6168.25</v>
      </c>
      <c r="D7" s="1016">
        <v>35</v>
      </c>
      <c r="E7" s="1016">
        <v>34.777</v>
      </c>
      <c r="F7" s="992">
        <v>8760</v>
      </c>
      <c r="G7" s="1013">
        <v>34.77</v>
      </c>
      <c r="H7" s="1017">
        <v>0.94</v>
      </c>
      <c r="I7" s="1017">
        <v>4</v>
      </c>
      <c r="J7" s="1018">
        <f>(0.00099*2/1.5)*(C7*C7*G7*D7*D7/E7/E7/H7/H7/F7/I7/I7)</f>
        <v>14.281526126502273</v>
      </c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2"/>
      <c r="AF7" s="162"/>
      <c r="AG7" s="162"/>
      <c r="AH7" s="162"/>
      <c r="AI7" s="162"/>
    </row>
    <row r="8" spans="1:35" ht="12.75">
      <c r="A8" s="989">
        <v>3</v>
      </c>
      <c r="B8" s="990" t="s">
        <v>956</v>
      </c>
      <c r="C8" s="1016">
        <f>'Пояснит. записка'!R127</f>
        <v>5459.083</v>
      </c>
      <c r="D8" s="1016">
        <v>35</v>
      </c>
      <c r="E8" s="1016">
        <v>34.777</v>
      </c>
      <c r="F8" s="992">
        <v>8760</v>
      </c>
      <c r="G8" s="1013">
        <v>33.5</v>
      </c>
      <c r="H8" s="1017">
        <v>0.94</v>
      </c>
      <c r="I8" s="1017">
        <v>4</v>
      </c>
      <c r="J8" s="1018">
        <f>(0.00099*2/1.5)*(C8*C8*G8*D8*D8/E8/E8/H8/H8/F8/I8/I8)</f>
        <v>10.777801854106338</v>
      </c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2"/>
      <c r="AF8" s="162"/>
      <c r="AG8" s="162"/>
      <c r="AH8" s="162"/>
      <c r="AI8" s="162"/>
    </row>
    <row r="9" spans="1:35" ht="13.5" thickBot="1">
      <c r="A9" s="993">
        <v>4</v>
      </c>
      <c r="B9" s="994" t="s">
        <v>956</v>
      </c>
      <c r="C9" s="1019">
        <f>'Пояснит. записка'!R128</f>
        <v>8216.962</v>
      </c>
      <c r="D9" s="1019">
        <v>35</v>
      </c>
      <c r="E9" s="1019">
        <v>34.777</v>
      </c>
      <c r="F9" s="996">
        <v>8760</v>
      </c>
      <c r="G9" s="1013">
        <v>33.5</v>
      </c>
      <c r="H9" s="1020">
        <v>0.94</v>
      </c>
      <c r="I9" s="1021">
        <v>4</v>
      </c>
      <c r="J9" s="1022">
        <f>(0.00099*2/1.5)*(C9*C9*G9*D9*D9/E9/E9/H9/H9/F9/I9/I9)</f>
        <v>24.418183738703384</v>
      </c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2"/>
      <c r="AF9" s="162"/>
      <c r="AG9" s="162"/>
      <c r="AH9" s="162"/>
      <c r="AI9" s="162"/>
    </row>
    <row r="10" spans="1:35" ht="13.5" customHeight="1" thickBot="1">
      <c r="A10" s="1391" t="s">
        <v>951</v>
      </c>
      <c r="B10" s="1392"/>
      <c r="C10" s="1392"/>
      <c r="D10" s="1392"/>
      <c r="E10" s="1392"/>
      <c r="F10" s="1392"/>
      <c r="G10" s="1392"/>
      <c r="H10" s="1392"/>
      <c r="I10" s="1393"/>
      <c r="J10" s="997">
        <f>SUM(J6:J9)</f>
        <v>91.88791811567012</v>
      </c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2"/>
      <c r="AF10" s="162"/>
      <c r="AG10" s="162"/>
      <c r="AH10" s="162"/>
      <c r="AI10" s="162"/>
    </row>
    <row r="11" spans="1:35" ht="13.5" customHeight="1" thickBot="1">
      <c r="A11" s="1394" t="s">
        <v>950</v>
      </c>
      <c r="B11" s="1395"/>
      <c r="C11" s="1395"/>
      <c r="D11" s="1395"/>
      <c r="E11" s="1395"/>
      <c r="F11" s="1395"/>
      <c r="G11" s="1395"/>
      <c r="H11" s="1395"/>
      <c r="I11" s="1395"/>
      <c r="J11" s="1396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2"/>
      <c r="AF11" s="162"/>
      <c r="AG11" s="162"/>
      <c r="AH11" s="162"/>
      <c r="AI11" s="162"/>
    </row>
    <row r="12" spans="1:35" ht="12.75">
      <c r="A12" s="984">
        <v>5</v>
      </c>
      <c r="B12" s="998" t="s">
        <v>325</v>
      </c>
      <c r="C12" s="1015">
        <f>'Пояснит. записка'!R130</f>
        <v>166.487</v>
      </c>
      <c r="D12" s="1015">
        <v>6</v>
      </c>
      <c r="E12" s="1015">
        <v>5.969</v>
      </c>
      <c r="F12" s="1000">
        <v>8760</v>
      </c>
      <c r="G12" s="1023">
        <v>4.2</v>
      </c>
      <c r="H12" s="999">
        <v>0.9285</v>
      </c>
      <c r="I12" s="999">
        <v>0.25</v>
      </c>
      <c r="J12" s="1015">
        <f aca="true" t="shared" si="0" ref="J12:J46">(0.00099*2/1.5)*(C12*C12*G12*D12*D12/E12/E12/H12/H12/F12/I12/I12)</f>
        <v>0.32895408220111616</v>
      </c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2"/>
      <c r="AF12" s="162"/>
      <c r="AG12" s="162"/>
      <c r="AH12" s="162"/>
      <c r="AI12" s="162"/>
    </row>
    <row r="13" spans="1:35" ht="12.75">
      <c r="A13" s="989">
        <v>6</v>
      </c>
      <c r="B13" s="330" t="s">
        <v>532</v>
      </c>
      <c r="C13" s="1024">
        <f>'Пояснит. записка'!R131</f>
        <v>255.994</v>
      </c>
      <c r="D13" s="1024">
        <v>6</v>
      </c>
      <c r="E13" s="1018">
        <v>5.959</v>
      </c>
      <c r="F13" s="1004">
        <v>8760</v>
      </c>
      <c r="G13" s="1025">
        <v>3.1</v>
      </c>
      <c r="H13" s="1002">
        <v>0.9285</v>
      </c>
      <c r="I13" s="1002">
        <v>0.16</v>
      </c>
      <c r="J13" s="1018">
        <f t="shared" si="0"/>
        <v>1.406186875441877</v>
      </c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2"/>
      <c r="AF13" s="162"/>
      <c r="AG13" s="162"/>
      <c r="AH13" s="162"/>
      <c r="AI13" s="162"/>
    </row>
    <row r="14" spans="1:35" ht="12.75">
      <c r="A14" s="989">
        <v>7</v>
      </c>
      <c r="B14" s="330" t="s">
        <v>482</v>
      </c>
      <c r="C14" s="1024">
        <f>'Пояснит. записка'!R132</f>
        <v>224.136</v>
      </c>
      <c r="D14" s="1024">
        <v>6</v>
      </c>
      <c r="E14" s="1018">
        <v>5.976</v>
      </c>
      <c r="F14" s="1004">
        <v>8760</v>
      </c>
      <c r="G14" s="1025">
        <v>7.9</v>
      </c>
      <c r="H14" s="1002">
        <v>0.9285</v>
      </c>
      <c r="I14" s="1002">
        <v>0.4</v>
      </c>
      <c r="J14" s="1018">
        <f t="shared" si="0"/>
        <v>0.4370364652026742</v>
      </c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2"/>
      <c r="AF14" s="162"/>
      <c r="AG14" s="162"/>
      <c r="AH14" s="162"/>
      <c r="AI14" s="162"/>
    </row>
    <row r="15" spans="1:35" ht="12.75">
      <c r="A15" s="989">
        <v>8</v>
      </c>
      <c r="B15" s="330" t="s">
        <v>482</v>
      </c>
      <c r="C15" s="1024">
        <f>'Пояснит. записка'!R133</f>
        <v>217.338</v>
      </c>
      <c r="D15" s="1024">
        <v>6</v>
      </c>
      <c r="E15" s="1018">
        <v>5.976</v>
      </c>
      <c r="F15" s="1004">
        <v>8760</v>
      </c>
      <c r="G15" s="1025">
        <v>7.9</v>
      </c>
      <c r="H15" s="1002">
        <v>0.9285</v>
      </c>
      <c r="I15" s="1002">
        <v>0.4</v>
      </c>
      <c r="J15" s="1018">
        <f t="shared" si="0"/>
        <v>0.41092803666958294</v>
      </c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2"/>
      <c r="AF15" s="162"/>
      <c r="AG15" s="162"/>
      <c r="AH15" s="162"/>
      <c r="AI15" s="162"/>
    </row>
    <row r="16" spans="1:35" ht="12.75">
      <c r="A16" s="989">
        <v>9</v>
      </c>
      <c r="B16" s="330" t="s">
        <v>533</v>
      </c>
      <c r="C16" s="1024">
        <f>'Пояснит. записка'!R134</f>
        <v>50.57784</v>
      </c>
      <c r="D16" s="1024">
        <v>10</v>
      </c>
      <c r="E16" s="1024">
        <v>9.98</v>
      </c>
      <c r="F16" s="1004">
        <v>8760</v>
      </c>
      <c r="G16" s="1025">
        <v>8.5</v>
      </c>
      <c r="H16" s="1002">
        <v>0.9285</v>
      </c>
      <c r="I16" s="1002">
        <v>0.63</v>
      </c>
      <c r="J16" s="1018">
        <f t="shared" si="0"/>
        <v>0.009613982108485644</v>
      </c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2"/>
      <c r="AF16" s="162"/>
      <c r="AG16" s="162"/>
      <c r="AH16" s="162"/>
      <c r="AI16" s="162"/>
    </row>
    <row r="17" spans="1:35" ht="12.75">
      <c r="A17" s="989">
        <v>10</v>
      </c>
      <c r="B17" s="330" t="s">
        <v>533</v>
      </c>
      <c r="C17" s="1024">
        <f>'Пояснит. записка'!R135</f>
        <v>278.05104</v>
      </c>
      <c r="D17" s="1024">
        <v>10</v>
      </c>
      <c r="E17" s="1024">
        <v>9.98</v>
      </c>
      <c r="F17" s="1004">
        <v>8760</v>
      </c>
      <c r="G17" s="1025">
        <v>8.5</v>
      </c>
      <c r="H17" s="1002">
        <v>0.9285</v>
      </c>
      <c r="I17" s="1002">
        <v>0.63</v>
      </c>
      <c r="J17" s="1018">
        <f t="shared" si="0"/>
        <v>0.2905573064011393</v>
      </c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2"/>
      <c r="AF17" s="162"/>
      <c r="AG17" s="162"/>
      <c r="AH17" s="162"/>
      <c r="AI17" s="162"/>
    </row>
    <row r="18" spans="1:35" ht="12.75">
      <c r="A18" s="989">
        <v>11</v>
      </c>
      <c r="B18" s="330" t="s">
        <v>530</v>
      </c>
      <c r="C18" s="1024">
        <f>'Пояснит. записка'!R136</f>
        <v>25.898</v>
      </c>
      <c r="D18" s="1024">
        <v>10</v>
      </c>
      <c r="E18" s="1024">
        <v>9.976</v>
      </c>
      <c r="F18" s="1004">
        <v>8760</v>
      </c>
      <c r="G18" s="1025">
        <v>7.9</v>
      </c>
      <c r="H18" s="1002">
        <v>0.9285</v>
      </c>
      <c r="I18" s="1002">
        <v>0.4</v>
      </c>
      <c r="J18" s="1018">
        <f t="shared" si="0"/>
        <v>0.005816111043404018</v>
      </c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2"/>
      <c r="AF18" s="162"/>
      <c r="AG18" s="162"/>
      <c r="AH18" s="162"/>
      <c r="AI18" s="162"/>
    </row>
    <row r="19" spans="1:35" ht="12.75">
      <c r="A19" s="989">
        <v>12</v>
      </c>
      <c r="B19" s="330" t="s">
        <v>530</v>
      </c>
      <c r="C19" s="1024">
        <f>'Пояснит. записка'!R137</f>
        <v>120.91392</v>
      </c>
      <c r="D19" s="1024">
        <v>10</v>
      </c>
      <c r="E19" s="1024">
        <v>9.976</v>
      </c>
      <c r="F19" s="1004">
        <v>8760</v>
      </c>
      <c r="G19" s="1025">
        <v>7.9</v>
      </c>
      <c r="H19" s="1002">
        <v>0.9285</v>
      </c>
      <c r="I19" s="1002">
        <v>0.4</v>
      </c>
      <c r="J19" s="1018">
        <f t="shared" si="0"/>
        <v>0.12678061052113831</v>
      </c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2"/>
      <c r="AF19" s="162"/>
      <c r="AG19" s="162"/>
      <c r="AH19" s="162"/>
      <c r="AI19" s="162"/>
    </row>
    <row r="20" spans="1:35" ht="12.75">
      <c r="A20" s="989">
        <v>13</v>
      </c>
      <c r="B20" s="330" t="s">
        <v>530</v>
      </c>
      <c r="C20" s="1024">
        <f>'Пояснит. записка'!R138</f>
        <v>175.09224</v>
      </c>
      <c r="D20" s="1024">
        <v>10</v>
      </c>
      <c r="E20" s="1024">
        <v>9.976</v>
      </c>
      <c r="F20" s="1004">
        <v>8760</v>
      </c>
      <c r="G20" s="1025">
        <v>7.9</v>
      </c>
      <c r="H20" s="1002">
        <v>0.9285</v>
      </c>
      <c r="I20" s="1002">
        <v>0.4</v>
      </c>
      <c r="J20" s="1018">
        <f t="shared" si="0"/>
        <v>0.2658483897790717</v>
      </c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2"/>
      <c r="AF20" s="162"/>
      <c r="AG20" s="162"/>
      <c r="AH20" s="162"/>
      <c r="AI20" s="162"/>
    </row>
    <row r="21" spans="1:35" ht="12.75">
      <c r="A21" s="989">
        <v>14</v>
      </c>
      <c r="B21" s="330" t="s">
        <v>958</v>
      </c>
      <c r="C21" s="1024">
        <f>'Пояснит. записка'!R139</f>
        <v>216.00256</v>
      </c>
      <c r="D21" s="1024">
        <v>6</v>
      </c>
      <c r="E21" s="1024">
        <v>5.98</v>
      </c>
      <c r="F21" s="1004">
        <v>8760</v>
      </c>
      <c r="G21" s="1025">
        <v>8.5</v>
      </c>
      <c r="H21" s="1002">
        <v>0.9285</v>
      </c>
      <c r="I21" s="1002">
        <v>0.63</v>
      </c>
      <c r="J21" s="1018">
        <f t="shared" si="0"/>
        <v>0.17581736426267344</v>
      </c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2"/>
      <c r="AF21" s="162"/>
      <c r="AG21" s="162"/>
      <c r="AH21" s="162"/>
      <c r="AI21" s="162"/>
    </row>
    <row r="22" spans="1:35" ht="12.75">
      <c r="A22" s="989">
        <v>15</v>
      </c>
      <c r="B22" s="330" t="s">
        <v>531</v>
      </c>
      <c r="C22" s="1024">
        <f>'Пояснит. записка'!R140</f>
        <v>124.27264</v>
      </c>
      <c r="D22" s="1024">
        <v>6</v>
      </c>
      <c r="E22" s="1024">
        <v>5.963</v>
      </c>
      <c r="F22" s="1004">
        <v>8760</v>
      </c>
      <c r="G22" s="1025">
        <v>7.9</v>
      </c>
      <c r="H22" s="1002">
        <v>0.9285</v>
      </c>
      <c r="I22" s="1002">
        <v>0.18</v>
      </c>
      <c r="J22" s="1018">
        <f t="shared" si="0"/>
        <v>0.666364758594549</v>
      </c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2"/>
      <c r="AF22" s="162"/>
      <c r="AG22" s="162"/>
      <c r="AH22" s="162"/>
      <c r="AI22" s="162"/>
    </row>
    <row r="23" spans="1:35" ht="12.75">
      <c r="A23" s="989">
        <v>16</v>
      </c>
      <c r="B23" s="330" t="s">
        <v>482</v>
      </c>
      <c r="C23" s="1024">
        <f>'Пояснит. записка'!R141</f>
        <v>202.6496</v>
      </c>
      <c r="D23" s="1024">
        <v>6</v>
      </c>
      <c r="E23" s="1024">
        <v>5.976</v>
      </c>
      <c r="F23" s="1004">
        <v>8760</v>
      </c>
      <c r="G23" s="1025">
        <v>7.9</v>
      </c>
      <c r="H23" s="1002">
        <v>0.9285</v>
      </c>
      <c r="I23" s="1002">
        <v>0.4</v>
      </c>
      <c r="J23" s="1018">
        <f t="shared" si="0"/>
        <v>0.357261273810619</v>
      </c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2"/>
      <c r="AF23" s="162"/>
      <c r="AG23" s="162"/>
      <c r="AH23" s="162"/>
      <c r="AI23" s="162"/>
    </row>
    <row r="24" spans="1:35" ht="14.25" customHeight="1">
      <c r="A24" s="989">
        <v>17</v>
      </c>
      <c r="B24" s="330" t="s">
        <v>275</v>
      </c>
      <c r="C24" s="1024">
        <f>'Пояснит. записка'!R142</f>
        <v>88.96512</v>
      </c>
      <c r="D24" s="1024">
        <v>10</v>
      </c>
      <c r="E24" s="1024">
        <v>9.959</v>
      </c>
      <c r="F24" s="1004">
        <v>8760</v>
      </c>
      <c r="G24" s="1025">
        <v>3.1</v>
      </c>
      <c r="H24" s="1002">
        <v>0.9285</v>
      </c>
      <c r="I24" s="1002">
        <v>0.16</v>
      </c>
      <c r="J24" s="1018">
        <f t="shared" si="0"/>
        <v>0.168902396018128</v>
      </c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2"/>
      <c r="AF24" s="162"/>
      <c r="AG24" s="162"/>
      <c r="AH24" s="162"/>
      <c r="AI24" s="162"/>
    </row>
    <row r="25" spans="1:35" ht="12.75">
      <c r="A25" s="989">
        <v>18</v>
      </c>
      <c r="B25" s="330" t="s">
        <v>275</v>
      </c>
      <c r="C25" s="1024">
        <f>'Пояснит. записка'!R143</f>
        <v>22.7328</v>
      </c>
      <c r="D25" s="1024">
        <v>10</v>
      </c>
      <c r="E25" s="1024">
        <v>9.959</v>
      </c>
      <c r="F25" s="1004">
        <v>8760</v>
      </c>
      <c r="G25" s="1025">
        <v>3.1</v>
      </c>
      <c r="H25" s="1002">
        <v>0.9285</v>
      </c>
      <c r="I25" s="1002">
        <v>0.16</v>
      </c>
      <c r="J25" s="1018">
        <f t="shared" si="0"/>
        <v>0.01102813654902253</v>
      </c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2"/>
      <c r="AF25" s="162"/>
      <c r="AG25" s="162"/>
      <c r="AH25" s="162"/>
      <c r="AI25" s="162"/>
    </row>
    <row r="26" spans="1:35" ht="12.75">
      <c r="A26" s="989">
        <v>19</v>
      </c>
      <c r="B26" s="330" t="s">
        <v>482</v>
      </c>
      <c r="C26" s="1024">
        <f>'Пояснит. записка'!R144</f>
        <v>1229.986</v>
      </c>
      <c r="D26" s="1024">
        <v>6</v>
      </c>
      <c r="E26" s="1024">
        <v>5.976</v>
      </c>
      <c r="F26" s="1004">
        <v>8760</v>
      </c>
      <c r="G26" s="1025">
        <v>7.9</v>
      </c>
      <c r="H26" s="1002">
        <v>0.9285</v>
      </c>
      <c r="I26" s="1002">
        <v>0.4</v>
      </c>
      <c r="J26" s="1018">
        <f t="shared" si="0"/>
        <v>13.161178432840622</v>
      </c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2"/>
      <c r="AF26" s="162"/>
      <c r="AG26" s="162"/>
      <c r="AH26" s="162"/>
      <c r="AI26" s="162"/>
    </row>
    <row r="27" spans="1:35" ht="12.75">
      <c r="A27" s="989">
        <v>20</v>
      </c>
      <c r="B27" s="330" t="s">
        <v>532</v>
      </c>
      <c r="C27" s="1024">
        <f>'Пояснит. записка'!R145</f>
        <v>535.774</v>
      </c>
      <c r="D27" s="1024">
        <v>6</v>
      </c>
      <c r="E27" s="1024">
        <v>5.959</v>
      </c>
      <c r="F27" s="1004">
        <v>8760</v>
      </c>
      <c r="G27" s="1025">
        <v>3.1</v>
      </c>
      <c r="H27" s="1002">
        <v>0.9285</v>
      </c>
      <c r="I27" s="1002">
        <v>0.16</v>
      </c>
      <c r="J27" s="1018">
        <f t="shared" si="0"/>
        <v>6.159518104561427</v>
      </c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2"/>
      <c r="AF27" s="162"/>
      <c r="AG27" s="162"/>
      <c r="AH27" s="162"/>
      <c r="AI27" s="162"/>
    </row>
    <row r="28" spans="1:35" ht="12.75">
      <c r="A28" s="989">
        <v>21</v>
      </c>
      <c r="B28" s="330" t="s">
        <v>958</v>
      </c>
      <c r="C28" s="1024">
        <f>'Пояснит. записка'!R146</f>
        <v>141.86496</v>
      </c>
      <c r="D28" s="1024">
        <v>6</v>
      </c>
      <c r="E28" s="1024">
        <v>5.98</v>
      </c>
      <c r="F28" s="1004">
        <v>8760</v>
      </c>
      <c r="G28" s="1025">
        <v>8.5</v>
      </c>
      <c r="H28" s="1002">
        <v>0.9285</v>
      </c>
      <c r="I28" s="1002">
        <v>0.63</v>
      </c>
      <c r="J28" s="1018">
        <f t="shared" si="0"/>
        <v>0.07583928822550962</v>
      </c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2"/>
      <c r="AF28" s="162"/>
      <c r="AG28" s="162"/>
      <c r="AH28" s="162"/>
      <c r="AI28" s="162"/>
    </row>
    <row r="29" spans="1:35" ht="12.75">
      <c r="A29" s="989">
        <v>22</v>
      </c>
      <c r="B29" s="330" t="s">
        <v>958</v>
      </c>
      <c r="C29" s="1024">
        <f>'Пояснит. записка'!R147</f>
        <v>681.07264</v>
      </c>
      <c r="D29" s="1024">
        <v>6</v>
      </c>
      <c r="E29" s="1024">
        <v>5.98</v>
      </c>
      <c r="F29" s="1004">
        <v>8760</v>
      </c>
      <c r="G29" s="1025">
        <v>8.5</v>
      </c>
      <c r="H29" s="1002">
        <v>0.9285</v>
      </c>
      <c r="I29" s="1002">
        <v>0.63</v>
      </c>
      <c r="J29" s="1018">
        <f t="shared" si="0"/>
        <v>1.747957370832314</v>
      </c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2"/>
      <c r="AF29" s="162"/>
      <c r="AG29" s="162"/>
      <c r="AH29" s="162"/>
      <c r="AI29" s="162"/>
    </row>
    <row r="30" spans="1:35" ht="12.75">
      <c r="A30" s="989">
        <v>23</v>
      </c>
      <c r="B30" s="330" t="s">
        <v>532</v>
      </c>
      <c r="C30" s="1024">
        <f>'Пояснит. записка'!R148</f>
        <v>188.696</v>
      </c>
      <c r="D30" s="1024">
        <v>6</v>
      </c>
      <c r="E30" s="1024">
        <v>5.959</v>
      </c>
      <c r="F30" s="1004">
        <v>8760</v>
      </c>
      <c r="G30" s="1025">
        <v>3.1</v>
      </c>
      <c r="H30" s="1002">
        <v>0.9285</v>
      </c>
      <c r="I30" s="1002">
        <v>0.16</v>
      </c>
      <c r="J30" s="1018">
        <f t="shared" si="0"/>
        <v>0.7640272621130221</v>
      </c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2"/>
      <c r="AF30" s="162"/>
      <c r="AG30" s="162"/>
      <c r="AH30" s="162"/>
      <c r="AI30" s="162"/>
    </row>
    <row r="31" spans="1:35" ht="12.75">
      <c r="A31" s="989">
        <v>24</v>
      </c>
      <c r="B31" s="330" t="s">
        <v>532</v>
      </c>
      <c r="C31" s="1024">
        <f>'Пояснит. записка'!R149</f>
        <v>181.385</v>
      </c>
      <c r="D31" s="1024">
        <v>6</v>
      </c>
      <c r="E31" s="1024">
        <v>5.959</v>
      </c>
      <c r="F31" s="1004">
        <v>8760</v>
      </c>
      <c r="G31" s="1025">
        <v>3.1</v>
      </c>
      <c r="H31" s="1002">
        <v>0.9285</v>
      </c>
      <c r="I31" s="1002">
        <v>0.16</v>
      </c>
      <c r="J31" s="1018">
        <f t="shared" si="0"/>
        <v>0.7059699346535587</v>
      </c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2"/>
      <c r="AF31" s="162"/>
      <c r="AG31" s="162"/>
      <c r="AH31" s="162"/>
      <c r="AI31" s="162"/>
    </row>
    <row r="32" spans="1:35" ht="12.75">
      <c r="A32" s="989">
        <v>25</v>
      </c>
      <c r="B32" s="330" t="s">
        <v>530</v>
      </c>
      <c r="C32" s="1024">
        <f>'Пояснит. записка'!R150</f>
        <v>288.522</v>
      </c>
      <c r="D32" s="1024">
        <v>10</v>
      </c>
      <c r="E32" s="1024">
        <v>9.976</v>
      </c>
      <c r="F32" s="1004">
        <v>8760</v>
      </c>
      <c r="G32" s="1025">
        <v>7.9</v>
      </c>
      <c r="H32" s="1002">
        <v>0.9285</v>
      </c>
      <c r="I32" s="1002">
        <v>0.4</v>
      </c>
      <c r="J32" s="1018">
        <f t="shared" si="0"/>
        <v>0.7218685225509588</v>
      </c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2"/>
      <c r="AF32" s="162"/>
      <c r="AG32" s="162"/>
      <c r="AH32" s="162"/>
      <c r="AI32" s="162"/>
    </row>
    <row r="33" spans="1:35" ht="12.75">
      <c r="A33" s="989">
        <v>26</v>
      </c>
      <c r="B33" s="330" t="s">
        <v>530</v>
      </c>
      <c r="C33" s="1024">
        <f>'Пояснит. записка'!R151</f>
        <v>2140.68</v>
      </c>
      <c r="D33" s="1024">
        <v>10</v>
      </c>
      <c r="E33" s="1024">
        <v>9.976</v>
      </c>
      <c r="F33" s="1004">
        <v>8760</v>
      </c>
      <c r="G33" s="1025">
        <v>7.9</v>
      </c>
      <c r="H33" s="1002">
        <v>0.9285</v>
      </c>
      <c r="I33" s="1002">
        <v>0.4</v>
      </c>
      <c r="J33" s="1018">
        <f t="shared" si="0"/>
        <v>39.73779268301648</v>
      </c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2"/>
      <c r="AF33" s="162"/>
      <c r="AG33" s="162"/>
      <c r="AH33" s="162"/>
      <c r="AI33" s="162"/>
    </row>
    <row r="34" spans="1:35" ht="12.75">
      <c r="A34" s="989">
        <v>27</v>
      </c>
      <c r="B34" s="330" t="s">
        <v>530</v>
      </c>
      <c r="C34" s="1024">
        <f>'Пояснит. записка'!R152</f>
        <v>1020.565</v>
      </c>
      <c r="D34" s="1024">
        <v>10</v>
      </c>
      <c r="E34" s="1024">
        <v>9.976</v>
      </c>
      <c r="F34" s="1004">
        <v>8760</v>
      </c>
      <c r="G34" s="1025">
        <v>7.9</v>
      </c>
      <c r="H34" s="1002">
        <v>0.9285</v>
      </c>
      <c r="I34" s="1002">
        <v>0.4</v>
      </c>
      <c r="J34" s="1018">
        <f t="shared" si="0"/>
        <v>9.03195108868263</v>
      </c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2"/>
      <c r="AF34" s="162"/>
      <c r="AG34" s="162"/>
      <c r="AH34" s="162"/>
      <c r="AI34" s="162"/>
    </row>
    <row r="35" spans="1:35" ht="12.75">
      <c r="A35" s="989">
        <v>28</v>
      </c>
      <c r="B35" s="330" t="s">
        <v>533</v>
      </c>
      <c r="C35" s="1024">
        <f>'Пояснит. записка'!R153</f>
        <v>417.792</v>
      </c>
      <c r="D35" s="1024">
        <v>10</v>
      </c>
      <c r="E35" s="1024">
        <v>9.98</v>
      </c>
      <c r="F35" s="1004">
        <v>8760</v>
      </c>
      <c r="G35" s="1025">
        <v>8.5</v>
      </c>
      <c r="H35" s="1002">
        <v>0.9285</v>
      </c>
      <c r="I35" s="1002">
        <v>0.63</v>
      </c>
      <c r="J35" s="1018">
        <f t="shared" si="0"/>
        <v>0.6559987209168316</v>
      </c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2"/>
      <c r="AF35" s="162"/>
      <c r="AG35" s="162"/>
      <c r="AH35" s="162"/>
      <c r="AI35" s="162"/>
    </row>
    <row r="36" spans="1:35" ht="12.75">
      <c r="A36" s="989">
        <v>29</v>
      </c>
      <c r="B36" s="330" t="s">
        <v>530</v>
      </c>
      <c r="C36" s="1024">
        <f>'Пояснит. записка'!R154</f>
        <v>137.8</v>
      </c>
      <c r="D36" s="1024">
        <v>10</v>
      </c>
      <c r="E36" s="1024">
        <v>9.976</v>
      </c>
      <c r="F36" s="1004">
        <v>8760</v>
      </c>
      <c r="G36" s="1025">
        <v>7.9</v>
      </c>
      <c r="H36" s="1002">
        <v>0.9285</v>
      </c>
      <c r="I36" s="1002">
        <v>0.4</v>
      </c>
      <c r="J36" s="1018">
        <f t="shared" si="0"/>
        <v>0.1646640040512151</v>
      </c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2"/>
      <c r="AF36" s="162"/>
      <c r="AG36" s="162"/>
      <c r="AH36" s="162"/>
      <c r="AI36" s="162"/>
    </row>
    <row r="37" spans="1:35" ht="12.75">
      <c r="A37" s="989">
        <v>30</v>
      </c>
      <c r="B37" s="330" t="s">
        <v>530</v>
      </c>
      <c r="C37" s="1024">
        <f>'Пояснит. записка'!R155</f>
        <v>50.98</v>
      </c>
      <c r="D37" s="1024">
        <v>10</v>
      </c>
      <c r="E37" s="1024">
        <v>9.976</v>
      </c>
      <c r="F37" s="1004">
        <v>8760</v>
      </c>
      <c r="G37" s="1025">
        <v>7.9</v>
      </c>
      <c r="H37" s="1002">
        <v>0.9285</v>
      </c>
      <c r="I37" s="1002">
        <v>0.4</v>
      </c>
      <c r="J37" s="1018">
        <f t="shared" si="0"/>
        <v>0.022537196892203397</v>
      </c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2"/>
      <c r="AF37" s="162"/>
      <c r="AG37" s="162"/>
      <c r="AH37" s="162"/>
      <c r="AI37" s="162"/>
    </row>
    <row r="38" spans="1:35" ht="12.75">
      <c r="A38" s="989">
        <v>31</v>
      </c>
      <c r="B38" s="330" t="s">
        <v>275</v>
      </c>
      <c r="C38" s="1024">
        <f>'Пояснит. записка'!R156</f>
        <v>155.682</v>
      </c>
      <c r="D38" s="1024">
        <v>10</v>
      </c>
      <c r="E38" s="1024">
        <v>9.959</v>
      </c>
      <c r="F38" s="1004">
        <v>8760</v>
      </c>
      <c r="G38" s="1025">
        <v>3.1</v>
      </c>
      <c r="H38" s="1002">
        <v>0.9285</v>
      </c>
      <c r="I38" s="1002">
        <v>0.16</v>
      </c>
      <c r="J38" s="1018">
        <f t="shared" si="0"/>
        <v>0.5172173407999549</v>
      </c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2"/>
      <c r="AF38" s="162"/>
      <c r="AG38" s="162"/>
      <c r="AH38" s="162"/>
      <c r="AI38" s="162"/>
    </row>
    <row r="39" spans="1:35" ht="12.75">
      <c r="A39" s="989">
        <v>32</v>
      </c>
      <c r="B39" s="330" t="s">
        <v>275</v>
      </c>
      <c r="C39" s="1024">
        <f>'Пояснит. записка'!R157</f>
        <v>43.993</v>
      </c>
      <c r="D39" s="1024">
        <v>10</v>
      </c>
      <c r="E39" s="1024">
        <v>9.959</v>
      </c>
      <c r="F39" s="1004">
        <v>8760</v>
      </c>
      <c r="G39" s="1025">
        <v>3.1</v>
      </c>
      <c r="H39" s="1002">
        <v>0.9285</v>
      </c>
      <c r="I39" s="1002">
        <v>0.16</v>
      </c>
      <c r="J39" s="1018">
        <f t="shared" si="0"/>
        <v>0.041301272260402776</v>
      </c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2"/>
      <c r="AF39" s="162"/>
      <c r="AG39" s="162"/>
      <c r="AH39" s="162"/>
      <c r="AI39" s="162"/>
    </row>
    <row r="40" spans="1:35" ht="12.75">
      <c r="A40" s="989">
        <v>33</v>
      </c>
      <c r="B40" s="330" t="s">
        <v>959</v>
      </c>
      <c r="C40" s="1024">
        <f>'Пояснит. записка'!R158</f>
        <v>2899.791</v>
      </c>
      <c r="D40" s="1024">
        <v>6</v>
      </c>
      <c r="E40" s="1024">
        <v>5.992</v>
      </c>
      <c r="F40" s="1004">
        <v>8760</v>
      </c>
      <c r="G40" s="1025">
        <v>30.3</v>
      </c>
      <c r="H40" s="1002">
        <v>0.9285</v>
      </c>
      <c r="I40" s="1002">
        <v>1.6</v>
      </c>
      <c r="J40" s="1018">
        <f t="shared" si="0"/>
        <v>17.44218781879924</v>
      </c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2"/>
      <c r="AF40" s="162"/>
      <c r="AG40" s="162"/>
      <c r="AH40" s="162"/>
      <c r="AI40" s="162"/>
    </row>
    <row r="41" spans="1:35" ht="12.75">
      <c r="A41" s="989">
        <v>34</v>
      </c>
      <c r="B41" s="330" t="s">
        <v>482</v>
      </c>
      <c r="C41" s="1024">
        <f>'Пояснит. записка'!R159</f>
        <v>81.224</v>
      </c>
      <c r="D41" s="1024">
        <v>6</v>
      </c>
      <c r="E41" s="1024">
        <v>5.976</v>
      </c>
      <c r="F41" s="1004">
        <v>8760</v>
      </c>
      <c r="G41" s="1025">
        <v>7.9</v>
      </c>
      <c r="H41" s="1002">
        <v>0.9285</v>
      </c>
      <c r="I41" s="1002">
        <v>0.4</v>
      </c>
      <c r="J41" s="1018">
        <f t="shared" si="0"/>
        <v>0.057393563050558254</v>
      </c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2"/>
      <c r="AF41" s="162"/>
      <c r="AG41" s="162"/>
      <c r="AH41" s="162"/>
      <c r="AI41" s="162"/>
    </row>
    <row r="42" spans="1:35" ht="12.75">
      <c r="A42" s="989">
        <v>35</v>
      </c>
      <c r="B42" s="330" t="s">
        <v>240</v>
      </c>
      <c r="C42" s="1024">
        <f>'Пояснит. записка'!R160</f>
        <v>118.23</v>
      </c>
      <c r="D42" s="1024">
        <v>6</v>
      </c>
      <c r="E42" s="1024">
        <v>5.98</v>
      </c>
      <c r="F42" s="1004">
        <v>8760</v>
      </c>
      <c r="G42" s="1025">
        <v>8.5</v>
      </c>
      <c r="H42" s="1002">
        <v>0.93</v>
      </c>
      <c r="I42" s="1002">
        <v>0.63</v>
      </c>
      <c r="J42" s="1018">
        <f t="shared" si="0"/>
        <v>0.05250458942038201</v>
      </c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2"/>
      <c r="AF42" s="162"/>
      <c r="AG42" s="162"/>
      <c r="AH42" s="162"/>
      <c r="AI42" s="162"/>
    </row>
    <row r="43" spans="1:35" ht="12.75">
      <c r="A43" s="989">
        <v>36</v>
      </c>
      <c r="B43" s="330" t="s">
        <v>482</v>
      </c>
      <c r="C43" s="1024">
        <f>'Пояснит. записка'!R161</f>
        <v>71.351</v>
      </c>
      <c r="D43" s="1024">
        <v>6</v>
      </c>
      <c r="E43" s="1024">
        <v>5.976</v>
      </c>
      <c r="F43" s="1004">
        <v>8760</v>
      </c>
      <c r="G43" s="1025">
        <v>7.9</v>
      </c>
      <c r="H43" s="1002">
        <v>0.9285</v>
      </c>
      <c r="I43" s="1002">
        <v>0.4</v>
      </c>
      <c r="J43" s="1018">
        <f t="shared" si="0"/>
        <v>0.04428886688190765</v>
      </c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2"/>
      <c r="AF43" s="162"/>
      <c r="AG43" s="162"/>
      <c r="AH43" s="162"/>
      <c r="AI43" s="162"/>
    </row>
    <row r="44" spans="1:35" ht="12.75">
      <c r="A44" s="989">
        <v>37</v>
      </c>
      <c r="B44" s="330" t="s">
        <v>957</v>
      </c>
      <c r="C44" s="1024">
        <f>'Пояснит. записка'!R162</f>
        <v>5.661</v>
      </c>
      <c r="D44" s="1024">
        <v>10</v>
      </c>
      <c r="E44" s="1024">
        <v>9.969</v>
      </c>
      <c r="F44" s="1004">
        <v>8760</v>
      </c>
      <c r="G44" s="1025">
        <v>4.2</v>
      </c>
      <c r="H44" s="1002">
        <v>0.9285</v>
      </c>
      <c r="I44" s="1002">
        <v>0.25</v>
      </c>
      <c r="J44" s="1018">
        <f t="shared" si="0"/>
        <v>0.0003787550217849526</v>
      </c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2"/>
      <c r="AF44" s="162"/>
      <c r="AG44" s="162"/>
      <c r="AH44" s="162"/>
      <c r="AI44" s="162"/>
    </row>
    <row r="45" spans="1:35" ht="12.75">
      <c r="A45" s="989">
        <v>38</v>
      </c>
      <c r="B45" s="330" t="s">
        <v>530</v>
      </c>
      <c r="C45" s="1024">
        <f>'Пояснит. записка'!R163</f>
        <v>137.524</v>
      </c>
      <c r="D45" s="1024">
        <v>10</v>
      </c>
      <c r="E45" s="1024">
        <v>9.976</v>
      </c>
      <c r="F45" s="1004">
        <v>8760</v>
      </c>
      <c r="G45" s="1025">
        <v>7.9</v>
      </c>
      <c r="H45" s="1002">
        <v>0.9285</v>
      </c>
      <c r="I45" s="1002">
        <v>0.4</v>
      </c>
      <c r="J45" s="1018">
        <f t="shared" si="0"/>
        <v>0.16400505264494775</v>
      </c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2"/>
      <c r="AF45" s="162"/>
      <c r="AG45" s="162"/>
      <c r="AH45" s="162"/>
      <c r="AI45" s="162"/>
    </row>
    <row r="46" spans="1:35" ht="13.5" thickBot="1">
      <c r="A46" s="989">
        <v>39</v>
      </c>
      <c r="B46" s="1005" t="s">
        <v>275</v>
      </c>
      <c r="C46" s="1026">
        <f>'Пояснит. записка'!R164</f>
        <v>6.242</v>
      </c>
      <c r="D46" s="1026">
        <v>10</v>
      </c>
      <c r="E46" s="1026">
        <v>9.959</v>
      </c>
      <c r="F46" s="1008">
        <v>8760</v>
      </c>
      <c r="G46" s="1027">
        <v>3.1</v>
      </c>
      <c r="H46" s="1006">
        <v>0.9285</v>
      </c>
      <c r="I46" s="1006">
        <v>0.16</v>
      </c>
      <c r="J46" s="1028">
        <f t="shared" si="0"/>
        <v>0.0008314646721196408</v>
      </c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2"/>
      <c r="AF46" s="162"/>
      <c r="AG46" s="162"/>
      <c r="AH46" s="162"/>
      <c r="AI46" s="162"/>
    </row>
    <row r="47" spans="1:35" ht="13.5" customHeight="1" thickBot="1">
      <c r="A47" s="1391" t="s">
        <v>952</v>
      </c>
      <c r="B47" s="1392"/>
      <c r="C47" s="1392"/>
      <c r="D47" s="1392"/>
      <c r="E47" s="1392"/>
      <c r="F47" s="1392"/>
      <c r="G47" s="1392"/>
      <c r="H47" s="1392"/>
      <c r="I47" s="1393"/>
      <c r="J47" s="997">
        <f>SUM(J12:J46)</f>
        <v>95.93050712149156</v>
      </c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2"/>
      <c r="AF47" s="162"/>
      <c r="AG47" s="162"/>
      <c r="AH47" s="162"/>
      <c r="AI47" s="162"/>
    </row>
    <row r="48" spans="1:35" ht="13.5" customHeight="1" thickBot="1">
      <c r="A48" s="1391" t="s">
        <v>538</v>
      </c>
      <c r="B48" s="1392"/>
      <c r="C48" s="1392"/>
      <c r="D48" s="1392"/>
      <c r="E48" s="1392"/>
      <c r="F48" s="1392"/>
      <c r="G48" s="1392"/>
      <c r="H48" s="1392"/>
      <c r="I48" s="1393"/>
      <c r="J48" s="997">
        <f>J10+J47</f>
        <v>187.81842523716168</v>
      </c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2"/>
      <c r="AF48" s="162"/>
      <c r="AG48" s="162"/>
      <c r="AH48" s="162"/>
      <c r="AI48" s="162"/>
    </row>
    <row r="49" spans="1:35" ht="12.75">
      <c r="A49" s="1010"/>
      <c r="B49" s="1010"/>
      <c r="C49" s="1010"/>
      <c r="D49" s="1010"/>
      <c r="E49" s="1010"/>
      <c r="F49" s="1010"/>
      <c r="G49" s="1010"/>
      <c r="H49" s="1010"/>
      <c r="I49" s="1010"/>
      <c r="J49" s="101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2"/>
      <c r="AF49" s="162"/>
      <c r="AG49" s="162"/>
      <c r="AH49" s="162"/>
      <c r="AI49" s="162"/>
    </row>
    <row r="50" spans="1:35" ht="13.5" customHeight="1">
      <c r="A50" s="1011"/>
      <c r="B50" s="1011"/>
      <c r="C50" s="1011"/>
      <c r="D50" s="1011"/>
      <c r="E50" s="1011"/>
      <c r="F50" s="1011"/>
      <c r="G50" s="1011"/>
      <c r="H50" s="1010"/>
      <c r="I50" s="1010"/>
      <c r="J50" s="101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2"/>
      <c r="AF50" s="162"/>
      <c r="AG50" s="162"/>
      <c r="AH50" s="162"/>
      <c r="AI50" s="162"/>
    </row>
    <row r="51" spans="1:35" ht="12.75">
      <c r="A51" s="1010"/>
      <c r="B51" s="1010"/>
      <c r="C51" s="1010"/>
      <c r="D51" s="1010"/>
      <c r="E51" s="1010"/>
      <c r="F51" s="1010"/>
      <c r="G51" s="1010"/>
      <c r="H51" s="1010"/>
      <c r="I51" s="1010"/>
      <c r="J51" s="101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2"/>
      <c r="AF51" s="162"/>
      <c r="AG51" s="162"/>
      <c r="AH51" s="162"/>
      <c r="AI51" s="162"/>
    </row>
    <row r="52" spans="1:35" ht="12.75">
      <c r="A52" s="1010"/>
      <c r="B52" s="1010"/>
      <c r="C52" s="1010"/>
      <c r="D52" s="1010"/>
      <c r="E52" s="1010"/>
      <c r="F52" s="1010"/>
      <c r="G52" s="1010"/>
      <c r="H52" s="1010"/>
      <c r="I52" s="1010"/>
      <c r="J52" s="101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2"/>
      <c r="AF52" s="162"/>
      <c r="AG52" s="162"/>
      <c r="AH52" s="162"/>
      <c r="AI52" s="162"/>
    </row>
    <row r="53" spans="1:35" ht="12.75">
      <c r="A53" s="1010"/>
      <c r="B53" s="1010"/>
      <c r="C53" s="1010"/>
      <c r="D53" s="1010"/>
      <c r="E53" s="1010"/>
      <c r="F53" s="1010"/>
      <c r="G53" s="1010"/>
      <c r="H53" s="1010"/>
      <c r="I53" s="1010"/>
      <c r="J53" s="101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2"/>
      <c r="AF53" s="162"/>
      <c r="AG53" s="162"/>
      <c r="AH53" s="162"/>
      <c r="AI53" s="162"/>
    </row>
    <row r="54" spans="1:35" ht="12.75">
      <c r="A54" s="1010"/>
      <c r="B54" s="1010"/>
      <c r="C54" s="1010"/>
      <c r="D54" s="1010"/>
      <c r="E54" s="1010"/>
      <c r="F54" s="1010"/>
      <c r="G54" s="1010"/>
      <c r="H54" s="1010"/>
      <c r="I54" s="1010"/>
      <c r="J54" s="101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2"/>
      <c r="AF54" s="162"/>
      <c r="AG54" s="162"/>
      <c r="AH54" s="162"/>
      <c r="AI54" s="162"/>
    </row>
    <row r="55" spans="1:35" ht="12.75">
      <c r="A55" s="1010"/>
      <c r="B55" s="1010"/>
      <c r="C55" s="1010"/>
      <c r="D55" s="1010"/>
      <c r="E55" s="1010"/>
      <c r="F55" s="1010"/>
      <c r="G55" s="1010"/>
      <c r="H55" s="1010"/>
      <c r="I55" s="1010"/>
      <c r="J55" s="101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2"/>
      <c r="AF55" s="162"/>
      <c r="AG55" s="162"/>
      <c r="AH55" s="162"/>
      <c r="AI55" s="162"/>
    </row>
    <row r="56" spans="1:35" ht="12.75">
      <c r="A56" s="1010"/>
      <c r="B56" s="1010"/>
      <c r="C56" s="1010"/>
      <c r="D56" s="1010"/>
      <c r="E56" s="1010"/>
      <c r="F56" s="1010"/>
      <c r="G56" s="1010"/>
      <c r="H56" s="1010"/>
      <c r="I56" s="1010"/>
      <c r="J56" s="101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2"/>
      <c r="AF56" s="162"/>
      <c r="AG56" s="162"/>
      <c r="AH56" s="162"/>
      <c r="AI56" s="162"/>
    </row>
    <row r="57" spans="1:35" ht="12.75">
      <c r="A57" s="1010"/>
      <c r="B57" s="1010"/>
      <c r="C57" s="1010"/>
      <c r="D57" s="1010"/>
      <c r="E57" s="1010"/>
      <c r="F57" s="1010"/>
      <c r="G57" s="1010"/>
      <c r="H57" s="1010"/>
      <c r="I57" s="1010"/>
      <c r="J57" s="101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2"/>
      <c r="AF57" s="162"/>
      <c r="AG57" s="162"/>
      <c r="AH57" s="162"/>
      <c r="AI57" s="162"/>
    </row>
    <row r="58" spans="1:35" ht="12.75">
      <c r="A58" s="1010"/>
      <c r="B58" s="1010"/>
      <c r="C58" s="1010"/>
      <c r="D58" s="1010"/>
      <c r="E58" s="1010"/>
      <c r="F58" s="1010"/>
      <c r="G58" s="1010"/>
      <c r="H58" s="1010"/>
      <c r="I58" s="1010"/>
      <c r="J58" s="101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2"/>
      <c r="AF58" s="162"/>
      <c r="AG58" s="162"/>
      <c r="AH58" s="162"/>
      <c r="AI58" s="162"/>
    </row>
    <row r="59" spans="1:35" ht="12.75">
      <c r="A59" s="1010"/>
      <c r="B59" s="1010"/>
      <c r="C59" s="1010"/>
      <c r="D59" s="1010"/>
      <c r="E59" s="1010"/>
      <c r="F59" s="1010"/>
      <c r="G59" s="1010"/>
      <c r="H59" s="1010"/>
      <c r="I59" s="1010"/>
      <c r="J59" s="101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2"/>
      <c r="AF59" s="162"/>
      <c r="AG59" s="162"/>
      <c r="AH59" s="162"/>
      <c r="AI59" s="162"/>
    </row>
    <row r="60" spans="1:35" ht="12.75">
      <c r="A60" s="1010"/>
      <c r="B60" s="1010"/>
      <c r="C60" s="1010"/>
      <c r="D60" s="1010"/>
      <c r="E60" s="1010"/>
      <c r="F60" s="1010"/>
      <c r="G60" s="1010"/>
      <c r="H60" s="1010"/>
      <c r="I60" s="1010"/>
      <c r="J60" s="101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2"/>
      <c r="AF60" s="162"/>
      <c r="AG60" s="162"/>
      <c r="AH60" s="162"/>
      <c r="AI60" s="162"/>
    </row>
    <row r="61" spans="1:35" ht="12.75">
      <c r="A61" s="1010"/>
      <c r="B61" s="1010"/>
      <c r="C61" s="1010"/>
      <c r="D61" s="1010"/>
      <c r="E61" s="1010"/>
      <c r="F61" s="1010"/>
      <c r="G61" s="1010"/>
      <c r="H61" s="1010"/>
      <c r="I61" s="1010"/>
      <c r="J61" s="101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2"/>
      <c r="AF61" s="162"/>
      <c r="AG61" s="162"/>
      <c r="AH61" s="162"/>
      <c r="AI61" s="162"/>
    </row>
    <row r="62" spans="1:35" ht="12.75">
      <c r="A62" s="1010"/>
      <c r="B62" s="1010"/>
      <c r="C62" s="1010"/>
      <c r="D62" s="1010"/>
      <c r="E62" s="1010"/>
      <c r="F62" s="1010"/>
      <c r="G62" s="1010"/>
      <c r="H62" s="1010"/>
      <c r="I62" s="1010"/>
      <c r="J62" s="101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2"/>
      <c r="AF62" s="162"/>
      <c r="AG62" s="162"/>
      <c r="AH62" s="162"/>
      <c r="AI62" s="162"/>
    </row>
    <row r="63" spans="1:35" ht="12.75">
      <c r="A63" s="1010"/>
      <c r="B63" s="1010"/>
      <c r="C63" s="1010"/>
      <c r="D63" s="1010"/>
      <c r="E63" s="1010"/>
      <c r="F63" s="1010"/>
      <c r="G63" s="1010"/>
      <c r="H63" s="1010"/>
      <c r="I63" s="1010"/>
      <c r="J63" s="101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2"/>
      <c r="AF63" s="162"/>
      <c r="AG63" s="162"/>
      <c r="AH63" s="162"/>
      <c r="AI63" s="162"/>
    </row>
    <row r="64" spans="1:35" ht="12.75">
      <c r="A64" s="1010"/>
      <c r="B64" s="1010"/>
      <c r="C64" s="1010"/>
      <c r="D64" s="1010"/>
      <c r="E64" s="1010"/>
      <c r="F64" s="1010"/>
      <c r="G64" s="1010"/>
      <c r="H64" s="1010"/>
      <c r="I64" s="1010"/>
      <c r="J64" s="101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2"/>
      <c r="AF64" s="162"/>
      <c r="AG64" s="162"/>
      <c r="AH64" s="162"/>
      <c r="AI64" s="162"/>
    </row>
    <row r="65" spans="1:35" ht="12.75">
      <c r="A65" s="1010"/>
      <c r="B65" s="1010"/>
      <c r="C65" s="1010"/>
      <c r="D65" s="1010"/>
      <c r="E65" s="1010"/>
      <c r="F65" s="1010"/>
      <c r="G65" s="1010"/>
      <c r="H65" s="1010"/>
      <c r="I65" s="1010"/>
      <c r="J65" s="101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2"/>
      <c r="AF65" s="162"/>
      <c r="AG65" s="162"/>
      <c r="AH65" s="162"/>
      <c r="AI65" s="162"/>
    </row>
    <row r="66" spans="1:35" ht="12.75">
      <c r="A66" s="1010"/>
      <c r="B66" s="1010"/>
      <c r="C66" s="1010"/>
      <c r="D66" s="1010"/>
      <c r="E66" s="1010"/>
      <c r="F66" s="1010"/>
      <c r="G66" s="1010"/>
      <c r="H66" s="1010"/>
      <c r="I66" s="1010"/>
      <c r="J66" s="101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2"/>
      <c r="AF66" s="162"/>
      <c r="AG66" s="162"/>
      <c r="AH66" s="162"/>
      <c r="AI66" s="162"/>
    </row>
    <row r="67" spans="1:35" ht="12.75">
      <c r="A67" s="1010"/>
      <c r="B67" s="1010"/>
      <c r="C67" s="1010"/>
      <c r="D67" s="1010"/>
      <c r="E67" s="1010"/>
      <c r="F67" s="1010"/>
      <c r="G67" s="1010"/>
      <c r="H67" s="1010"/>
      <c r="I67" s="1010"/>
      <c r="J67" s="101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2"/>
      <c r="AF67" s="162"/>
      <c r="AG67" s="162"/>
      <c r="AH67" s="162"/>
      <c r="AI67" s="162"/>
    </row>
    <row r="68" spans="1:35" ht="12.75">
      <c r="A68" s="1010"/>
      <c r="B68" s="1010"/>
      <c r="C68" s="1010"/>
      <c r="D68" s="1010"/>
      <c r="E68" s="1010"/>
      <c r="F68" s="1010"/>
      <c r="G68" s="1010"/>
      <c r="H68" s="1010"/>
      <c r="I68" s="1010"/>
      <c r="J68" s="101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2"/>
      <c r="AF68" s="162"/>
      <c r="AG68" s="162"/>
      <c r="AH68" s="162"/>
      <c r="AI68" s="162"/>
    </row>
    <row r="69" spans="1:35" ht="12.75">
      <c r="A69" s="1010"/>
      <c r="B69" s="1010"/>
      <c r="C69" s="1010"/>
      <c r="D69" s="1010"/>
      <c r="E69" s="1010"/>
      <c r="F69" s="1010"/>
      <c r="G69" s="1010"/>
      <c r="H69" s="1010"/>
      <c r="I69" s="1010"/>
      <c r="J69" s="101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2"/>
      <c r="AF69" s="162"/>
      <c r="AG69" s="162"/>
      <c r="AH69" s="162"/>
      <c r="AI69" s="162"/>
    </row>
    <row r="70" spans="1:35" ht="12.75">
      <c r="A70" s="1010"/>
      <c r="B70" s="1010"/>
      <c r="C70" s="1010"/>
      <c r="D70" s="1010"/>
      <c r="E70" s="1010"/>
      <c r="F70" s="1010"/>
      <c r="G70" s="1010"/>
      <c r="H70" s="1010"/>
      <c r="I70" s="1010"/>
      <c r="J70" s="101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2"/>
      <c r="AF70" s="162"/>
      <c r="AG70" s="162"/>
      <c r="AH70" s="162"/>
      <c r="AI70" s="162"/>
    </row>
    <row r="71" spans="1:35" ht="12.75">
      <c r="A71" s="1010"/>
      <c r="B71" s="1010"/>
      <c r="C71" s="1010"/>
      <c r="D71" s="1010"/>
      <c r="E71" s="1010"/>
      <c r="F71" s="1010"/>
      <c r="G71" s="1010"/>
      <c r="H71" s="1010"/>
      <c r="I71" s="1010"/>
      <c r="J71" s="101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2"/>
      <c r="AF71" s="162"/>
      <c r="AG71" s="162"/>
      <c r="AH71" s="162"/>
      <c r="AI71" s="162"/>
    </row>
    <row r="72" spans="1:35" ht="12.75">
      <c r="A72" s="1010"/>
      <c r="B72" s="1010"/>
      <c r="C72" s="1010"/>
      <c r="D72" s="1010"/>
      <c r="E72" s="1010"/>
      <c r="F72" s="1010"/>
      <c r="G72" s="1010"/>
      <c r="H72" s="1010"/>
      <c r="I72" s="1010"/>
      <c r="J72" s="101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2"/>
      <c r="AF72" s="162"/>
      <c r="AG72" s="162"/>
      <c r="AH72" s="162"/>
      <c r="AI72" s="162"/>
    </row>
    <row r="73" spans="1:35" ht="12.75">
      <c r="A73" s="1010"/>
      <c r="B73" s="1010"/>
      <c r="C73" s="1010"/>
      <c r="D73" s="1010"/>
      <c r="E73" s="1010"/>
      <c r="F73" s="1010"/>
      <c r="G73" s="1010"/>
      <c r="H73" s="1010"/>
      <c r="I73" s="1010"/>
      <c r="J73" s="101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2"/>
      <c r="AF73" s="162"/>
      <c r="AG73" s="162"/>
      <c r="AH73" s="162"/>
      <c r="AI73" s="162"/>
    </row>
    <row r="74" spans="1:35" ht="12.75">
      <c r="A74" s="1010"/>
      <c r="B74" s="1010"/>
      <c r="C74" s="1010"/>
      <c r="D74" s="1010"/>
      <c r="E74" s="1010"/>
      <c r="F74" s="1010"/>
      <c r="G74" s="1010"/>
      <c r="H74" s="1010"/>
      <c r="I74" s="1010"/>
      <c r="J74" s="101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2"/>
      <c r="AF74" s="162"/>
      <c r="AG74" s="162"/>
      <c r="AH74" s="162"/>
      <c r="AI74" s="162"/>
    </row>
    <row r="75" spans="1:35" ht="12.75">
      <c r="A75" s="1010"/>
      <c r="B75" s="1010"/>
      <c r="C75" s="1010"/>
      <c r="D75" s="1010"/>
      <c r="E75" s="1010"/>
      <c r="F75" s="1010"/>
      <c r="G75" s="1010"/>
      <c r="H75" s="1010"/>
      <c r="I75" s="1010"/>
      <c r="J75" s="101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2"/>
      <c r="AF75" s="162"/>
      <c r="AG75" s="162"/>
      <c r="AH75" s="162"/>
      <c r="AI75" s="162"/>
    </row>
    <row r="76" spans="1:35" ht="12.75">
      <c r="A76" s="1010"/>
      <c r="B76" s="1010"/>
      <c r="C76" s="1010"/>
      <c r="D76" s="1010"/>
      <c r="E76" s="1010"/>
      <c r="F76" s="1010"/>
      <c r="G76" s="1010"/>
      <c r="H76" s="1010"/>
      <c r="I76" s="1010"/>
      <c r="J76" s="101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2"/>
      <c r="AF76" s="162"/>
      <c r="AG76" s="162"/>
      <c r="AH76" s="162"/>
      <c r="AI76" s="162"/>
    </row>
    <row r="77" spans="1:35" ht="12.75">
      <c r="A77" s="1010"/>
      <c r="B77" s="1010"/>
      <c r="C77" s="1010"/>
      <c r="D77" s="1010"/>
      <c r="E77" s="1010"/>
      <c r="F77" s="1010"/>
      <c r="G77" s="1010"/>
      <c r="H77" s="1010"/>
      <c r="I77" s="1010"/>
      <c r="J77" s="101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2"/>
      <c r="AF77" s="162"/>
      <c r="AG77" s="162"/>
      <c r="AH77" s="162"/>
      <c r="AI77" s="162"/>
    </row>
    <row r="78" spans="1:35" ht="12.75">
      <c r="A78" s="1010"/>
      <c r="B78" s="1010"/>
      <c r="C78" s="1010"/>
      <c r="D78" s="1010"/>
      <c r="E78" s="1010"/>
      <c r="F78" s="1010"/>
      <c r="G78" s="1010"/>
      <c r="H78" s="1010"/>
      <c r="I78" s="1010"/>
      <c r="J78" s="101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2"/>
      <c r="AF78" s="162"/>
      <c r="AG78" s="162"/>
      <c r="AH78" s="162"/>
      <c r="AI78" s="162"/>
    </row>
    <row r="79" spans="1:35" ht="12.75">
      <c r="A79" s="1010"/>
      <c r="B79" s="1010"/>
      <c r="C79" s="1010"/>
      <c r="D79" s="1010"/>
      <c r="E79" s="1010"/>
      <c r="F79" s="1010"/>
      <c r="G79" s="1010"/>
      <c r="H79" s="1010"/>
      <c r="I79" s="1010"/>
      <c r="J79" s="101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2"/>
      <c r="AF79" s="162"/>
      <c r="AG79" s="162"/>
      <c r="AH79" s="162"/>
      <c r="AI79" s="162"/>
    </row>
    <row r="80" spans="1:35" ht="12.75">
      <c r="A80" s="1010"/>
      <c r="B80" s="1010"/>
      <c r="C80" s="1010"/>
      <c r="D80" s="1010"/>
      <c r="E80" s="1010"/>
      <c r="F80" s="1010"/>
      <c r="G80" s="1010"/>
      <c r="H80" s="1010"/>
      <c r="I80" s="1010"/>
      <c r="J80" s="101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2"/>
      <c r="AF80" s="162"/>
      <c r="AG80" s="162"/>
      <c r="AH80" s="162"/>
      <c r="AI80" s="162"/>
    </row>
    <row r="81" spans="1:35" ht="12.75">
      <c r="A81" s="1010"/>
      <c r="B81" s="1010"/>
      <c r="C81" s="1010"/>
      <c r="D81" s="1010"/>
      <c r="E81" s="1010"/>
      <c r="F81" s="1010"/>
      <c r="G81" s="1010"/>
      <c r="H81" s="1010"/>
      <c r="I81" s="1010"/>
      <c r="J81" s="101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2"/>
      <c r="AF81" s="162"/>
      <c r="AG81" s="162"/>
      <c r="AH81" s="162"/>
      <c r="AI81" s="162"/>
    </row>
    <row r="82" spans="1:35" ht="12.75">
      <c r="A82" s="1010"/>
      <c r="B82" s="1010"/>
      <c r="C82" s="1010"/>
      <c r="D82" s="1010"/>
      <c r="E82" s="1010"/>
      <c r="F82" s="1010"/>
      <c r="G82" s="1010"/>
      <c r="H82" s="1010"/>
      <c r="I82" s="1010"/>
      <c r="J82" s="101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2"/>
      <c r="AF82" s="162"/>
      <c r="AG82" s="162"/>
      <c r="AH82" s="162"/>
      <c r="AI82" s="162"/>
    </row>
    <row r="83" spans="1:35" ht="12.75">
      <c r="A83" s="1010"/>
      <c r="B83" s="1010"/>
      <c r="C83" s="1010"/>
      <c r="D83" s="1010"/>
      <c r="E83" s="1010"/>
      <c r="F83" s="1010"/>
      <c r="G83" s="1010"/>
      <c r="H83" s="1010"/>
      <c r="I83" s="1010"/>
      <c r="J83" s="101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2"/>
      <c r="AF83" s="162"/>
      <c r="AG83" s="162"/>
      <c r="AH83" s="162"/>
      <c r="AI83" s="162"/>
    </row>
    <row r="84" spans="1:35" ht="12.75">
      <c r="A84" s="1010"/>
      <c r="B84" s="1010"/>
      <c r="C84" s="1010"/>
      <c r="D84" s="1010"/>
      <c r="E84" s="1010"/>
      <c r="F84" s="1010"/>
      <c r="G84" s="1010"/>
      <c r="H84" s="1010"/>
      <c r="I84" s="1010"/>
      <c r="J84" s="101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2"/>
      <c r="AF84" s="162"/>
      <c r="AG84" s="162"/>
      <c r="AH84" s="162"/>
      <c r="AI84" s="162"/>
    </row>
    <row r="85" spans="1:35" ht="12.75">
      <c r="A85" s="1010"/>
      <c r="B85" s="1010"/>
      <c r="C85" s="1010"/>
      <c r="D85" s="1010"/>
      <c r="E85" s="1010"/>
      <c r="F85" s="1010"/>
      <c r="G85" s="1010"/>
      <c r="H85" s="1010"/>
      <c r="I85" s="1010"/>
      <c r="J85" s="101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2"/>
      <c r="AF85" s="162"/>
      <c r="AG85" s="162"/>
      <c r="AH85" s="162"/>
      <c r="AI85" s="162"/>
    </row>
    <row r="86" spans="1:35" ht="12.75">
      <c r="A86" s="1010"/>
      <c r="B86" s="1010"/>
      <c r="C86" s="1010"/>
      <c r="D86" s="1010"/>
      <c r="E86" s="1010"/>
      <c r="F86" s="1010"/>
      <c r="G86" s="1010"/>
      <c r="H86" s="1010"/>
      <c r="I86" s="1010"/>
      <c r="J86" s="101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2"/>
      <c r="AF86" s="162"/>
      <c r="AG86" s="162"/>
      <c r="AH86" s="162"/>
      <c r="AI86" s="162"/>
    </row>
    <row r="87" spans="1:35" ht="12.75">
      <c r="A87" s="1010"/>
      <c r="B87" s="1010"/>
      <c r="C87" s="1010"/>
      <c r="D87" s="1010"/>
      <c r="E87" s="1010"/>
      <c r="F87" s="1010"/>
      <c r="G87" s="1010"/>
      <c r="H87" s="1010"/>
      <c r="I87" s="1010"/>
      <c r="J87" s="101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2"/>
      <c r="AF87" s="162"/>
      <c r="AG87" s="162"/>
      <c r="AH87" s="162"/>
      <c r="AI87" s="162"/>
    </row>
    <row r="88" spans="1:35" ht="12.75">
      <c r="A88" s="1010"/>
      <c r="B88" s="1010"/>
      <c r="C88" s="1010"/>
      <c r="D88" s="1010"/>
      <c r="E88" s="1010"/>
      <c r="F88" s="1010"/>
      <c r="G88" s="1010"/>
      <c r="H88" s="1010"/>
      <c r="I88" s="1010"/>
      <c r="J88" s="101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2"/>
      <c r="AF88" s="162"/>
      <c r="AG88" s="162"/>
      <c r="AH88" s="162"/>
      <c r="AI88" s="162"/>
    </row>
    <row r="89" spans="1:35" ht="12.75">
      <c r="A89" s="1010"/>
      <c r="B89" s="1010"/>
      <c r="C89" s="1010"/>
      <c r="D89" s="1010"/>
      <c r="E89" s="1010"/>
      <c r="F89" s="1010"/>
      <c r="G89" s="1010"/>
      <c r="H89" s="1010"/>
      <c r="I89" s="1010"/>
      <c r="J89" s="101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2"/>
      <c r="AF89" s="162"/>
      <c r="AG89" s="162"/>
      <c r="AH89" s="162"/>
      <c r="AI89" s="162"/>
    </row>
    <row r="90" spans="1:35" ht="12.75">
      <c r="A90" s="1010"/>
      <c r="B90" s="1010"/>
      <c r="C90" s="1010"/>
      <c r="D90" s="1010"/>
      <c r="E90" s="1010"/>
      <c r="F90" s="1010"/>
      <c r="G90" s="1010"/>
      <c r="H90" s="1010"/>
      <c r="I90" s="1010"/>
      <c r="J90" s="101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2"/>
      <c r="AF90" s="162"/>
      <c r="AG90" s="162"/>
      <c r="AH90" s="162"/>
      <c r="AI90" s="162"/>
    </row>
    <row r="91" spans="1:35" ht="12.75">
      <c r="A91" s="1010"/>
      <c r="B91" s="1010"/>
      <c r="C91" s="1010"/>
      <c r="D91" s="1010"/>
      <c r="E91" s="1010"/>
      <c r="F91" s="1010"/>
      <c r="G91" s="1010"/>
      <c r="H91" s="1010"/>
      <c r="I91" s="1010"/>
      <c r="J91" s="101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2"/>
      <c r="AF91" s="162"/>
      <c r="AG91" s="162"/>
      <c r="AH91" s="162"/>
      <c r="AI91" s="162"/>
    </row>
    <row r="92" spans="1:35" ht="12.75">
      <c r="A92" s="1010"/>
      <c r="B92" s="1010"/>
      <c r="C92" s="1010"/>
      <c r="D92" s="1010"/>
      <c r="E92" s="1010"/>
      <c r="F92" s="1010"/>
      <c r="G92" s="1010"/>
      <c r="H92" s="1010"/>
      <c r="I92" s="1010"/>
      <c r="J92" s="101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2"/>
      <c r="AF92" s="162"/>
      <c r="AG92" s="162"/>
      <c r="AH92" s="162"/>
      <c r="AI92" s="162"/>
    </row>
    <row r="93" spans="1:35" ht="12.75">
      <c r="A93" s="1010"/>
      <c r="B93" s="1010"/>
      <c r="C93" s="1010"/>
      <c r="D93" s="1010"/>
      <c r="E93" s="1010"/>
      <c r="F93" s="1010"/>
      <c r="G93" s="1010"/>
      <c r="H93" s="1010"/>
      <c r="I93" s="1010"/>
      <c r="J93" s="101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2"/>
      <c r="AF93" s="162"/>
      <c r="AG93" s="162"/>
      <c r="AH93" s="162"/>
      <c r="AI93" s="162"/>
    </row>
    <row r="94" spans="1:35" ht="12.75">
      <c r="A94" s="1010"/>
      <c r="B94" s="1010"/>
      <c r="C94" s="1010"/>
      <c r="D94" s="1010"/>
      <c r="E94" s="1010"/>
      <c r="F94" s="1010"/>
      <c r="G94" s="1010"/>
      <c r="H94" s="1010"/>
      <c r="I94" s="1010"/>
      <c r="J94" s="101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2"/>
      <c r="AF94" s="162"/>
      <c r="AG94" s="162"/>
      <c r="AH94" s="162"/>
      <c r="AI94" s="162"/>
    </row>
    <row r="95" spans="1:35" ht="12.75">
      <c r="A95" s="1010"/>
      <c r="B95" s="1010"/>
      <c r="C95" s="1010"/>
      <c r="D95" s="1010"/>
      <c r="E95" s="1010"/>
      <c r="F95" s="1010"/>
      <c r="G95" s="1010"/>
      <c r="H95" s="1010"/>
      <c r="I95" s="1010"/>
      <c r="J95" s="101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2"/>
      <c r="AF95" s="162"/>
      <c r="AG95" s="162"/>
      <c r="AH95" s="162"/>
      <c r="AI95" s="162"/>
    </row>
    <row r="96" spans="1:35" ht="12.75">
      <c r="A96" s="1010"/>
      <c r="B96" s="1010"/>
      <c r="C96" s="1010"/>
      <c r="D96" s="1010"/>
      <c r="E96" s="1010"/>
      <c r="F96" s="1010"/>
      <c r="G96" s="1010"/>
      <c r="H96" s="1010"/>
      <c r="I96" s="1010"/>
      <c r="J96" s="101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2"/>
      <c r="AF96" s="162"/>
      <c r="AG96" s="162"/>
      <c r="AH96" s="162"/>
      <c r="AI96" s="162"/>
    </row>
    <row r="97" spans="1:35" ht="12.75">
      <c r="A97" s="1010"/>
      <c r="B97" s="1010"/>
      <c r="C97" s="1010"/>
      <c r="D97" s="1010"/>
      <c r="E97" s="1010"/>
      <c r="F97" s="1010"/>
      <c r="G97" s="1010"/>
      <c r="H97" s="1010"/>
      <c r="I97" s="1010"/>
      <c r="J97" s="101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2"/>
      <c r="AF97" s="162"/>
      <c r="AG97" s="162"/>
      <c r="AH97" s="162"/>
      <c r="AI97" s="162"/>
    </row>
    <row r="98" spans="1:35" ht="12.75">
      <c r="A98" s="1010"/>
      <c r="B98" s="1010"/>
      <c r="C98" s="1010"/>
      <c r="D98" s="1010"/>
      <c r="E98" s="1010"/>
      <c r="F98" s="1010"/>
      <c r="G98" s="1010"/>
      <c r="H98" s="1010"/>
      <c r="I98" s="1010"/>
      <c r="J98" s="101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2"/>
      <c r="AF98" s="162"/>
      <c r="AG98" s="162"/>
      <c r="AH98" s="162"/>
      <c r="AI98" s="162"/>
    </row>
    <row r="99" spans="1:35" ht="12.75">
      <c r="A99" s="1010"/>
      <c r="B99" s="1010"/>
      <c r="C99" s="1010"/>
      <c r="D99" s="1010"/>
      <c r="E99" s="1010"/>
      <c r="F99" s="1010"/>
      <c r="G99" s="1010"/>
      <c r="H99" s="1010"/>
      <c r="I99" s="1010"/>
      <c r="J99" s="101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2"/>
      <c r="AF99" s="162"/>
      <c r="AG99" s="162"/>
      <c r="AH99" s="162"/>
      <c r="AI99" s="162"/>
    </row>
    <row r="100" spans="1:35" ht="12.75">
      <c r="A100" s="1010"/>
      <c r="B100" s="1010"/>
      <c r="C100" s="1010"/>
      <c r="D100" s="1010"/>
      <c r="E100" s="1010"/>
      <c r="F100" s="1010"/>
      <c r="G100" s="1010"/>
      <c r="H100" s="1010"/>
      <c r="I100" s="1010"/>
      <c r="J100" s="101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2"/>
      <c r="AG100" s="162"/>
      <c r="AH100" s="162"/>
      <c r="AI100" s="162"/>
    </row>
    <row r="101" spans="1:35" ht="12.75">
      <c r="A101" s="1010"/>
      <c r="B101" s="1010"/>
      <c r="C101" s="1010"/>
      <c r="D101" s="1010"/>
      <c r="E101" s="1010"/>
      <c r="F101" s="1010"/>
      <c r="G101" s="1010"/>
      <c r="H101" s="1010"/>
      <c r="I101" s="1010"/>
      <c r="J101" s="101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2"/>
      <c r="AF101" s="162"/>
      <c r="AG101" s="162"/>
      <c r="AH101" s="162"/>
      <c r="AI101" s="162"/>
    </row>
    <row r="102" spans="1:35" ht="12.75">
      <c r="A102" s="1010"/>
      <c r="B102" s="1010"/>
      <c r="C102" s="1010"/>
      <c r="D102" s="1010"/>
      <c r="E102" s="1010"/>
      <c r="F102" s="1010"/>
      <c r="G102" s="1010"/>
      <c r="H102" s="1010"/>
      <c r="I102" s="1010"/>
      <c r="J102" s="101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2"/>
      <c r="AF102" s="162"/>
      <c r="AG102" s="162"/>
      <c r="AH102" s="162"/>
      <c r="AI102" s="162"/>
    </row>
    <row r="103" spans="1:35" ht="12.75">
      <c r="A103" s="1010"/>
      <c r="B103" s="1010"/>
      <c r="C103" s="1010"/>
      <c r="D103" s="1010"/>
      <c r="E103" s="1010"/>
      <c r="F103" s="1010"/>
      <c r="G103" s="1010"/>
      <c r="H103" s="1010"/>
      <c r="I103" s="1010"/>
      <c r="J103" s="101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2"/>
      <c r="AF103" s="162"/>
      <c r="AG103" s="162"/>
      <c r="AH103" s="162"/>
      <c r="AI103" s="162"/>
    </row>
    <row r="104" spans="1:35" ht="12.75">
      <c r="A104" s="1010"/>
      <c r="B104" s="1010"/>
      <c r="C104" s="1010"/>
      <c r="D104" s="1010"/>
      <c r="E104" s="1010"/>
      <c r="F104" s="1010"/>
      <c r="G104" s="1010"/>
      <c r="H104" s="1010"/>
      <c r="I104" s="1010"/>
      <c r="J104" s="101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2"/>
      <c r="AF104" s="162"/>
      <c r="AG104" s="162"/>
      <c r="AH104" s="162"/>
      <c r="AI104" s="162"/>
    </row>
    <row r="105" spans="1:35" ht="12.75">
      <c r="A105" s="1010"/>
      <c r="B105" s="1010"/>
      <c r="C105" s="1010"/>
      <c r="D105" s="1010"/>
      <c r="E105" s="1010"/>
      <c r="F105" s="1010"/>
      <c r="G105" s="1010"/>
      <c r="H105" s="1010"/>
      <c r="I105" s="1010"/>
      <c r="J105" s="101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2"/>
      <c r="AG105" s="162"/>
      <c r="AH105" s="162"/>
      <c r="AI105" s="162"/>
    </row>
    <row r="106" spans="1:35" ht="12.75">
      <c r="A106" s="1010"/>
      <c r="B106" s="1010"/>
      <c r="C106" s="1010"/>
      <c r="D106" s="1010"/>
      <c r="E106" s="1010"/>
      <c r="F106" s="1010"/>
      <c r="G106" s="1010"/>
      <c r="H106" s="1010"/>
      <c r="I106" s="1010"/>
      <c r="J106" s="101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2"/>
      <c r="AF106" s="162"/>
      <c r="AG106" s="162"/>
      <c r="AH106" s="162"/>
      <c r="AI106" s="162"/>
    </row>
    <row r="107" spans="1:35" ht="12.75">
      <c r="A107" s="1010"/>
      <c r="B107" s="1010"/>
      <c r="C107" s="1010"/>
      <c r="D107" s="1010"/>
      <c r="E107" s="1010"/>
      <c r="F107" s="1010"/>
      <c r="G107" s="1010"/>
      <c r="H107" s="1010"/>
      <c r="I107" s="1010"/>
      <c r="J107" s="101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2"/>
      <c r="AF107" s="162"/>
      <c r="AG107" s="162"/>
      <c r="AH107" s="162"/>
      <c r="AI107" s="162"/>
    </row>
    <row r="108" spans="1:35" ht="12.75">
      <c r="A108" s="1010"/>
      <c r="B108" s="1010"/>
      <c r="C108" s="1010"/>
      <c r="D108" s="1010"/>
      <c r="E108" s="1010"/>
      <c r="F108" s="1010"/>
      <c r="G108" s="1010"/>
      <c r="H108" s="1010"/>
      <c r="I108" s="1010"/>
      <c r="J108" s="101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2"/>
      <c r="AF108" s="162"/>
      <c r="AG108" s="162"/>
      <c r="AH108" s="162"/>
      <c r="AI108" s="162"/>
    </row>
    <row r="109" spans="1:35" ht="12.75">
      <c r="A109" s="1010"/>
      <c r="B109" s="1010"/>
      <c r="C109" s="1010"/>
      <c r="D109" s="1010"/>
      <c r="E109" s="1010"/>
      <c r="F109" s="1010"/>
      <c r="G109" s="1010"/>
      <c r="H109" s="1010"/>
      <c r="I109" s="1010"/>
      <c r="J109" s="101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2"/>
      <c r="AF109" s="162"/>
      <c r="AG109" s="162"/>
      <c r="AH109" s="162"/>
      <c r="AI109" s="162"/>
    </row>
    <row r="110" spans="1:35" ht="12.75">
      <c r="A110" s="1010"/>
      <c r="B110" s="1010"/>
      <c r="C110" s="1010"/>
      <c r="D110" s="1010"/>
      <c r="E110" s="1010"/>
      <c r="F110" s="1010"/>
      <c r="G110" s="1010"/>
      <c r="H110" s="1010"/>
      <c r="I110" s="1010"/>
      <c r="J110" s="101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2"/>
      <c r="AG110" s="162"/>
      <c r="AH110" s="162"/>
      <c r="AI110" s="162"/>
    </row>
    <row r="111" spans="1:35" ht="12.75">
      <c r="A111" s="1010"/>
      <c r="B111" s="1010"/>
      <c r="C111" s="1010"/>
      <c r="D111" s="1010"/>
      <c r="E111" s="1010"/>
      <c r="F111" s="1010"/>
      <c r="G111" s="1010"/>
      <c r="H111" s="1010"/>
      <c r="I111" s="1010"/>
      <c r="J111" s="101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2"/>
      <c r="AF111" s="162"/>
      <c r="AG111" s="162"/>
      <c r="AH111" s="162"/>
      <c r="AI111" s="162"/>
    </row>
    <row r="112" spans="1:35" ht="12.75">
      <c r="A112" s="1010"/>
      <c r="B112" s="1010"/>
      <c r="C112" s="1010"/>
      <c r="D112" s="1010"/>
      <c r="E112" s="1010"/>
      <c r="F112" s="1010"/>
      <c r="G112" s="1010"/>
      <c r="H112" s="1010"/>
      <c r="I112" s="1010"/>
      <c r="J112" s="101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2"/>
      <c r="AF112" s="162"/>
      <c r="AG112" s="162"/>
      <c r="AH112" s="162"/>
      <c r="AI112" s="162"/>
    </row>
    <row r="113" spans="1:35" ht="12.75">
      <c r="A113" s="1010"/>
      <c r="B113" s="1010"/>
      <c r="C113" s="1010"/>
      <c r="D113" s="1010"/>
      <c r="E113" s="1010"/>
      <c r="F113" s="1010"/>
      <c r="G113" s="1010"/>
      <c r="H113" s="1010"/>
      <c r="I113" s="1010"/>
      <c r="J113" s="101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2"/>
      <c r="AF113" s="162"/>
      <c r="AG113" s="162"/>
      <c r="AH113" s="162"/>
      <c r="AI113" s="162"/>
    </row>
    <row r="114" spans="1:35" ht="12.75">
      <c r="A114" s="1010"/>
      <c r="B114" s="1010"/>
      <c r="C114" s="1010"/>
      <c r="D114" s="1010"/>
      <c r="E114" s="1010"/>
      <c r="F114" s="1010"/>
      <c r="G114" s="1010"/>
      <c r="H114" s="1010"/>
      <c r="I114" s="1010"/>
      <c r="J114" s="101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2"/>
      <c r="AF114" s="162"/>
      <c r="AG114" s="162"/>
      <c r="AH114" s="162"/>
      <c r="AI114" s="162"/>
    </row>
    <row r="115" spans="1:35" ht="12.75">
      <c r="A115" s="1010"/>
      <c r="B115" s="1010"/>
      <c r="C115" s="1010"/>
      <c r="D115" s="1010"/>
      <c r="E115" s="1010"/>
      <c r="F115" s="1010"/>
      <c r="G115" s="1010"/>
      <c r="H115" s="1010"/>
      <c r="I115" s="1010"/>
      <c r="J115" s="101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2"/>
      <c r="AG115" s="162"/>
      <c r="AH115" s="162"/>
      <c r="AI115" s="162"/>
    </row>
    <row r="116" spans="1:35" ht="12.75">
      <c r="A116" s="1010"/>
      <c r="B116" s="1010"/>
      <c r="C116" s="1010"/>
      <c r="D116" s="1010"/>
      <c r="E116" s="1010"/>
      <c r="F116" s="1010"/>
      <c r="G116" s="1010"/>
      <c r="H116" s="1010"/>
      <c r="I116" s="1010"/>
      <c r="J116" s="101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2"/>
      <c r="AF116" s="162"/>
      <c r="AG116" s="162"/>
      <c r="AH116" s="162"/>
      <c r="AI116" s="162"/>
    </row>
    <row r="117" spans="1:35" ht="12.75">
      <c r="A117" s="1010"/>
      <c r="B117" s="1010"/>
      <c r="C117" s="1010"/>
      <c r="D117" s="1010"/>
      <c r="E117" s="1010"/>
      <c r="F117" s="1010"/>
      <c r="G117" s="1010"/>
      <c r="H117" s="1010"/>
      <c r="I117" s="1010"/>
      <c r="J117" s="101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2"/>
      <c r="AF117" s="162"/>
      <c r="AG117" s="162"/>
      <c r="AH117" s="162"/>
      <c r="AI117" s="162"/>
    </row>
    <row r="118" spans="1:35" ht="12.75">
      <c r="A118" s="1010"/>
      <c r="B118" s="1010"/>
      <c r="C118" s="1010"/>
      <c r="D118" s="1010"/>
      <c r="E118" s="1010"/>
      <c r="F118" s="1010"/>
      <c r="G118" s="1010"/>
      <c r="H118" s="1010"/>
      <c r="I118" s="1010"/>
      <c r="J118" s="101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2"/>
      <c r="AF118" s="162"/>
      <c r="AG118" s="162"/>
      <c r="AH118" s="162"/>
      <c r="AI118" s="162"/>
    </row>
    <row r="119" spans="1:35" ht="12.75">
      <c r="A119" s="1010"/>
      <c r="B119" s="1010"/>
      <c r="C119" s="1010"/>
      <c r="D119" s="1010"/>
      <c r="E119" s="1010"/>
      <c r="F119" s="1010"/>
      <c r="G119" s="1010"/>
      <c r="H119" s="1010"/>
      <c r="I119" s="1010"/>
      <c r="J119" s="101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2"/>
      <c r="AF119" s="162"/>
      <c r="AG119" s="162"/>
      <c r="AH119" s="162"/>
      <c r="AI119" s="162"/>
    </row>
    <row r="120" spans="1:35" ht="12.75">
      <c r="A120" s="1010"/>
      <c r="B120" s="1010"/>
      <c r="C120" s="1010"/>
      <c r="D120" s="1010"/>
      <c r="E120" s="1010"/>
      <c r="F120" s="1010"/>
      <c r="G120" s="1010"/>
      <c r="H120" s="1010"/>
      <c r="I120" s="1010"/>
      <c r="J120" s="101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2"/>
      <c r="AF120" s="162"/>
      <c r="AG120" s="162"/>
      <c r="AH120" s="162"/>
      <c r="AI120" s="162"/>
    </row>
    <row r="121" spans="1:35" ht="12.75">
      <c r="A121" s="1010"/>
      <c r="B121" s="1010"/>
      <c r="C121" s="1010"/>
      <c r="D121" s="1010"/>
      <c r="E121" s="1010"/>
      <c r="F121" s="1010"/>
      <c r="G121" s="1010"/>
      <c r="H121" s="1010"/>
      <c r="I121" s="1010"/>
      <c r="J121" s="101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2"/>
      <c r="AF121" s="162"/>
      <c r="AG121" s="162"/>
      <c r="AH121" s="162"/>
      <c r="AI121" s="162"/>
    </row>
    <row r="122" spans="1:35" ht="12.75">
      <c r="A122" s="1010"/>
      <c r="B122" s="1010"/>
      <c r="C122" s="1010"/>
      <c r="D122" s="1010"/>
      <c r="E122" s="1010"/>
      <c r="F122" s="1010"/>
      <c r="G122" s="1010"/>
      <c r="H122" s="1010"/>
      <c r="I122" s="1010"/>
      <c r="J122" s="101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2"/>
      <c r="AF122" s="162"/>
      <c r="AG122" s="162"/>
      <c r="AH122" s="162"/>
      <c r="AI122" s="162"/>
    </row>
    <row r="123" spans="1:35" ht="12.75">
      <c r="A123" s="1010"/>
      <c r="B123" s="1010"/>
      <c r="C123" s="1010"/>
      <c r="D123" s="1010"/>
      <c r="E123" s="1010"/>
      <c r="F123" s="1010"/>
      <c r="G123" s="1010"/>
      <c r="H123" s="1010"/>
      <c r="I123" s="1010"/>
      <c r="J123" s="101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2"/>
      <c r="AF123" s="162"/>
      <c r="AG123" s="162"/>
      <c r="AH123" s="162"/>
      <c r="AI123" s="162"/>
    </row>
    <row r="124" spans="1:35" ht="12.75">
      <c r="A124" s="1010"/>
      <c r="B124" s="1010"/>
      <c r="C124" s="1010"/>
      <c r="D124" s="1010"/>
      <c r="E124" s="1010"/>
      <c r="F124" s="1010"/>
      <c r="G124" s="1010"/>
      <c r="H124" s="1010"/>
      <c r="I124" s="1010"/>
      <c r="J124" s="101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2"/>
      <c r="AF124" s="162"/>
      <c r="AG124" s="162"/>
      <c r="AH124" s="162"/>
      <c r="AI124" s="162"/>
    </row>
    <row r="125" spans="1:35" ht="12.75">
      <c r="A125" s="1010"/>
      <c r="B125" s="1010"/>
      <c r="C125" s="1010"/>
      <c r="D125" s="1010"/>
      <c r="E125" s="1010"/>
      <c r="F125" s="1010"/>
      <c r="G125" s="1010"/>
      <c r="H125" s="1010"/>
      <c r="I125" s="1010"/>
      <c r="J125" s="101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2"/>
      <c r="AF125" s="162"/>
      <c r="AG125" s="162"/>
      <c r="AH125" s="162"/>
      <c r="AI125" s="162"/>
    </row>
    <row r="126" spans="1:35" ht="12.75">
      <c r="A126" s="1010"/>
      <c r="B126" s="1010"/>
      <c r="C126" s="1010"/>
      <c r="D126" s="1010"/>
      <c r="E126" s="1010"/>
      <c r="F126" s="1010"/>
      <c r="G126" s="1010"/>
      <c r="H126" s="1010"/>
      <c r="I126" s="1010"/>
      <c r="J126" s="101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2"/>
      <c r="AF126" s="162"/>
      <c r="AG126" s="162"/>
      <c r="AH126" s="162"/>
      <c r="AI126" s="162"/>
    </row>
    <row r="127" spans="1:35" ht="12.75">
      <c r="A127" s="1010"/>
      <c r="B127" s="1010"/>
      <c r="C127" s="1010"/>
      <c r="D127" s="1010"/>
      <c r="E127" s="1010"/>
      <c r="F127" s="1010"/>
      <c r="G127" s="1010"/>
      <c r="H127" s="1010"/>
      <c r="I127" s="1010"/>
      <c r="J127" s="101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2"/>
      <c r="AF127" s="162"/>
      <c r="AG127" s="162"/>
      <c r="AH127" s="162"/>
      <c r="AI127" s="162"/>
    </row>
    <row r="128" spans="1:35" ht="12.75">
      <c r="A128" s="1010"/>
      <c r="B128" s="1010"/>
      <c r="C128" s="1010"/>
      <c r="D128" s="1010"/>
      <c r="E128" s="1010"/>
      <c r="F128" s="1010"/>
      <c r="G128" s="1010"/>
      <c r="H128" s="1010"/>
      <c r="I128" s="1010"/>
      <c r="J128" s="101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2"/>
      <c r="AF128" s="162"/>
      <c r="AG128" s="162"/>
      <c r="AH128" s="162"/>
      <c r="AI128" s="162"/>
    </row>
    <row r="129" spans="1:35" ht="12.75">
      <c r="A129" s="1010"/>
      <c r="B129" s="1010"/>
      <c r="C129" s="1010"/>
      <c r="D129" s="1010"/>
      <c r="E129" s="1010"/>
      <c r="F129" s="1010"/>
      <c r="G129" s="1010"/>
      <c r="H129" s="1010"/>
      <c r="I129" s="1010"/>
      <c r="J129" s="101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2"/>
      <c r="AF129" s="162"/>
      <c r="AG129" s="162"/>
      <c r="AH129" s="162"/>
      <c r="AI129" s="162"/>
    </row>
    <row r="130" spans="1:35" ht="12.75">
      <c r="A130" s="1010"/>
      <c r="B130" s="1010"/>
      <c r="C130" s="1010"/>
      <c r="D130" s="1010"/>
      <c r="E130" s="1010"/>
      <c r="F130" s="1010"/>
      <c r="G130" s="1010"/>
      <c r="H130" s="1010"/>
      <c r="I130" s="1010"/>
      <c r="J130" s="101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2"/>
      <c r="AF130" s="162"/>
      <c r="AG130" s="162"/>
      <c r="AH130" s="162"/>
      <c r="AI130" s="162"/>
    </row>
    <row r="131" spans="1:35" ht="12.75">
      <c r="A131" s="1010"/>
      <c r="B131" s="1010"/>
      <c r="C131" s="1010"/>
      <c r="D131" s="1010"/>
      <c r="E131" s="1010"/>
      <c r="F131" s="1010"/>
      <c r="G131" s="1010"/>
      <c r="H131" s="1010"/>
      <c r="I131" s="1010"/>
      <c r="J131" s="101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2"/>
      <c r="AF131" s="162"/>
      <c r="AG131" s="162"/>
      <c r="AH131" s="162"/>
      <c r="AI131" s="162"/>
    </row>
    <row r="132" spans="1:35" ht="12.75">
      <c r="A132" s="1010"/>
      <c r="B132" s="1010"/>
      <c r="C132" s="1010"/>
      <c r="D132" s="1010"/>
      <c r="E132" s="1010"/>
      <c r="F132" s="1010"/>
      <c r="G132" s="1010"/>
      <c r="H132" s="1010"/>
      <c r="I132" s="1010"/>
      <c r="J132" s="101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2"/>
      <c r="AF132" s="162"/>
      <c r="AG132" s="162"/>
      <c r="AH132" s="162"/>
      <c r="AI132" s="162"/>
    </row>
    <row r="133" spans="1:35" ht="12.75">
      <c r="A133" s="1010"/>
      <c r="B133" s="1010"/>
      <c r="C133" s="1010"/>
      <c r="D133" s="1010"/>
      <c r="E133" s="1010"/>
      <c r="F133" s="1010"/>
      <c r="G133" s="1010"/>
      <c r="H133" s="1010"/>
      <c r="I133" s="1010"/>
      <c r="J133" s="101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2"/>
      <c r="AF133" s="162"/>
      <c r="AG133" s="162"/>
      <c r="AH133" s="162"/>
      <c r="AI133" s="162"/>
    </row>
    <row r="134" spans="1:35" ht="12.75">
      <c r="A134" s="1010"/>
      <c r="B134" s="1010"/>
      <c r="C134" s="1010"/>
      <c r="D134" s="1010"/>
      <c r="E134" s="1010"/>
      <c r="F134" s="1010"/>
      <c r="G134" s="1010"/>
      <c r="H134" s="1010"/>
      <c r="I134" s="1010"/>
      <c r="J134" s="101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2"/>
      <c r="AF134" s="162"/>
      <c r="AG134" s="162"/>
      <c r="AH134" s="162"/>
      <c r="AI134" s="162"/>
    </row>
    <row r="135" spans="1:35" ht="12.75">
      <c r="A135" s="1010"/>
      <c r="B135" s="1010"/>
      <c r="C135" s="1010"/>
      <c r="D135" s="1010"/>
      <c r="E135" s="1010"/>
      <c r="F135" s="1010"/>
      <c r="G135" s="1010"/>
      <c r="H135" s="1010"/>
      <c r="I135" s="1010"/>
      <c r="J135" s="101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2"/>
      <c r="AF135" s="162"/>
      <c r="AG135" s="162"/>
      <c r="AH135" s="162"/>
      <c r="AI135" s="162"/>
    </row>
    <row r="136" spans="1:35" ht="12.75">
      <c r="A136" s="1010"/>
      <c r="B136" s="1010"/>
      <c r="C136" s="1010"/>
      <c r="D136" s="1010"/>
      <c r="E136" s="1010"/>
      <c r="F136" s="1010"/>
      <c r="G136" s="1010"/>
      <c r="H136" s="1010"/>
      <c r="I136" s="1010"/>
      <c r="J136" s="101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2"/>
      <c r="AF136" s="162"/>
      <c r="AG136" s="162"/>
      <c r="AH136" s="162"/>
      <c r="AI136" s="162"/>
    </row>
    <row r="137" spans="1:35" ht="12.75">
      <c r="A137" s="1010"/>
      <c r="B137" s="1010"/>
      <c r="C137" s="1010"/>
      <c r="D137" s="1010"/>
      <c r="E137" s="1010"/>
      <c r="F137" s="1010"/>
      <c r="G137" s="1010"/>
      <c r="H137" s="1010"/>
      <c r="I137" s="1010"/>
      <c r="J137" s="101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2"/>
      <c r="AF137" s="162"/>
      <c r="AG137" s="162"/>
      <c r="AH137" s="162"/>
      <c r="AI137" s="162"/>
    </row>
    <row r="138" spans="1:35" ht="12.75">
      <c r="A138" s="160"/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2"/>
      <c r="AF138" s="162"/>
      <c r="AG138" s="162"/>
      <c r="AH138" s="162"/>
      <c r="AI138" s="162"/>
    </row>
    <row r="139" spans="1:35" ht="12.75">
      <c r="A139" s="160"/>
      <c r="B139" s="160"/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2"/>
      <c r="AF139" s="162"/>
      <c r="AG139" s="162"/>
      <c r="AH139" s="162"/>
      <c r="AI139" s="162"/>
    </row>
    <row r="140" spans="1:35" ht="12.75">
      <c r="A140" s="160"/>
      <c r="B140" s="160"/>
      <c r="C140" s="160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2"/>
      <c r="AF140" s="162"/>
      <c r="AG140" s="162"/>
      <c r="AH140" s="162"/>
      <c r="AI140" s="162"/>
    </row>
    <row r="141" spans="1:35" ht="12.75">
      <c r="A141" s="160"/>
      <c r="B141" s="160"/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2"/>
      <c r="AG141" s="162"/>
      <c r="AH141" s="162"/>
      <c r="AI141" s="162"/>
    </row>
    <row r="142" spans="1:35" ht="12.75">
      <c r="A142" s="160"/>
      <c r="B142" s="160"/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2"/>
      <c r="AF142" s="162"/>
      <c r="AG142" s="162"/>
      <c r="AH142" s="162"/>
      <c r="AI142" s="162"/>
    </row>
    <row r="143" spans="1:35" ht="12.75">
      <c r="A143" s="160"/>
      <c r="B143" s="160"/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2"/>
      <c r="AF143" s="162"/>
      <c r="AG143" s="162"/>
      <c r="AH143" s="162"/>
      <c r="AI143" s="162"/>
    </row>
    <row r="144" spans="1:35" ht="12.75">
      <c r="A144" s="160"/>
      <c r="B144" s="160"/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2"/>
      <c r="AF144" s="162"/>
      <c r="AG144" s="162"/>
      <c r="AH144" s="162"/>
      <c r="AI144" s="162"/>
    </row>
    <row r="145" spans="1:35" ht="12.75">
      <c r="A145" s="160"/>
      <c r="B145" s="160"/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2"/>
      <c r="AF145" s="162"/>
      <c r="AG145" s="162"/>
      <c r="AH145" s="162"/>
      <c r="AI145" s="162"/>
    </row>
    <row r="146" spans="1:35" ht="12.75">
      <c r="A146" s="160"/>
      <c r="B146" s="160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2"/>
      <c r="AG146" s="162"/>
      <c r="AH146" s="162"/>
      <c r="AI146" s="162"/>
    </row>
    <row r="147" spans="1:35" ht="12.75">
      <c r="A147" s="160"/>
      <c r="B147" s="160"/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2"/>
      <c r="AF147" s="162"/>
      <c r="AG147" s="162"/>
      <c r="AH147" s="162"/>
      <c r="AI147" s="162"/>
    </row>
    <row r="148" spans="1:35" ht="12.75">
      <c r="A148" s="160"/>
      <c r="B148" s="160"/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2"/>
      <c r="AF148" s="162"/>
      <c r="AG148" s="162"/>
      <c r="AH148" s="162"/>
      <c r="AI148" s="162"/>
    </row>
    <row r="149" spans="1:35" ht="12.75">
      <c r="A149" s="160"/>
      <c r="B149" s="160"/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2"/>
      <c r="AF149" s="162"/>
      <c r="AG149" s="162"/>
      <c r="AH149" s="162"/>
      <c r="AI149" s="162"/>
    </row>
    <row r="150" spans="1:35" ht="12.75">
      <c r="A150" s="160"/>
      <c r="B150" s="160"/>
      <c r="C150" s="160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2"/>
      <c r="AF150" s="162"/>
      <c r="AG150" s="162"/>
      <c r="AH150" s="162"/>
      <c r="AI150" s="162"/>
    </row>
    <row r="151" spans="1:35" ht="12.75">
      <c r="A151" s="160"/>
      <c r="B151" s="160"/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2"/>
      <c r="AG151" s="162"/>
      <c r="AH151" s="162"/>
      <c r="AI151" s="162"/>
    </row>
    <row r="152" spans="1:35" ht="12.75">
      <c r="A152" s="160"/>
      <c r="B152" s="160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2"/>
      <c r="AF152" s="162"/>
      <c r="AG152" s="162"/>
      <c r="AH152" s="162"/>
      <c r="AI152" s="162"/>
    </row>
    <row r="153" spans="1:35" ht="12.75">
      <c r="A153" s="160"/>
      <c r="B153" s="160"/>
      <c r="C153" s="160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2"/>
      <c r="AF153" s="162"/>
      <c r="AG153" s="162"/>
      <c r="AH153" s="162"/>
      <c r="AI153" s="162"/>
    </row>
    <row r="154" spans="1:35" ht="12.75">
      <c r="A154" s="160"/>
      <c r="B154" s="160"/>
      <c r="C154" s="160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2"/>
      <c r="AF154" s="162"/>
      <c r="AG154" s="162"/>
      <c r="AH154" s="162"/>
      <c r="AI154" s="162"/>
    </row>
    <row r="155" spans="1:35" ht="12.75">
      <c r="A155" s="160"/>
      <c r="B155" s="160"/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2"/>
      <c r="AF155" s="162"/>
      <c r="AG155" s="162"/>
      <c r="AH155" s="162"/>
      <c r="AI155" s="162"/>
    </row>
    <row r="156" spans="1:35" ht="12.75">
      <c r="A156" s="160"/>
      <c r="B156" s="160"/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2"/>
      <c r="AG156" s="162"/>
      <c r="AH156" s="162"/>
      <c r="AI156" s="162"/>
    </row>
    <row r="157" spans="1:35" ht="12.75">
      <c r="A157" s="160"/>
      <c r="B157" s="160"/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2"/>
      <c r="AF157" s="162"/>
      <c r="AG157" s="162"/>
      <c r="AH157" s="162"/>
      <c r="AI157" s="162"/>
    </row>
    <row r="158" spans="1:35" ht="12.75">
      <c r="A158" s="160"/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2"/>
      <c r="AF158" s="162"/>
      <c r="AG158" s="162"/>
      <c r="AH158" s="162"/>
      <c r="AI158" s="162"/>
    </row>
    <row r="159" spans="1:35" ht="12.75">
      <c r="A159" s="160"/>
      <c r="B159" s="160"/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2"/>
      <c r="AF159" s="162"/>
      <c r="AG159" s="162"/>
      <c r="AH159" s="162"/>
      <c r="AI159" s="162"/>
    </row>
    <row r="160" spans="1:35" ht="12.75">
      <c r="A160" s="160"/>
      <c r="B160" s="160"/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2"/>
      <c r="AF160" s="162"/>
      <c r="AG160" s="162"/>
      <c r="AH160" s="162"/>
      <c r="AI160" s="162"/>
    </row>
    <row r="161" spans="1:35" ht="12.75">
      <c r="A161" s="160"/>
      <c r="B161" s="160"/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2"/>
      <c r="AG161" s="162"/>
      <c r="AH161" s="162"/>
      <c r="AI161" s="162"/>
    </row>
    <row r="162" spans="1:35" ht="12.75">
      <c r="A162" s="160"/>
      <c r="B162" s="160"/>
      <c r="C162" s="160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2"/>
      <c r="AF162" s="162"/>
      <c r="AG162" s="162"/>
      <c r="AH162" s="162"/>
      <c r="AI162" s="162"/>
    </row>
    <row r="163" spans="1:35" ht="12.75">
      <c r="A163" s="160"/>
      <c r="B163" s="160"/>
      <c r="C163" s="160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2"/>
      <c r="AF163" s="162"/>
      <c r="AG163" s="162"/>
      <c r="AH163" s="162"/>
      <c r="AI163" s="162"/>
    </row>
    <row r="164" spans="1:35" ht="12.75">
      <c r="A164" s="160"/>
      <c r="B164" s="160"/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2"/>
      <c r="AF164" s="162"/>
      <c r="AG164" s="162"/>
      <c r="AH164" s="162"/>
      <c r="AI164" s="162"/>
    </row>
    <row r="165" spans="1:35" ht="12.75">
      <c r="A165" s="160"/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2"/>
      <c r="AF165" s="162"/>
      <c r="AG165" s="162"/>
      <c r="AH165" s="162"/>
      <c r="AI165" s="162"/>
    </row>
    <row r="166" spans="1:35" ht="12.75">
      <c r="A166" s="160"/>
      <c r="B166" s="160"/>
      <c r="C166" s="160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2"/>
      <c r="AG166" s="162"/>
      <c r="AH166" s="162"/>
      <c r="AI166" s="162"/>
    </row>
    <row r="167" spans="1:35" ht="12.75">
      <c r="A167" s="160"/>
      <c r="B167" s="160"/>
      <c r="C167" s="160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2"/>
      <c r="AF167" s="162"/>
      <c r="AG167" s="162"/>
      <c r="AH167" s="162"/>
      <c r="AI167" s="162"/>
    </row>
    <row r="168" spans="1:35" ht="12.75">
      <c r="A168" s="160"/>
      <c r="B168" s="160"/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2"/>
      <c r="AF168" s="162"/>
      <c r="AG168" s="162"/>
      <c r="AH168" s="162"/>
      <c r="AI168" s="162"/>
    </row>
    <row r="169" spans="1:35" ht="12.75">
      <c r="A169" s="160"/>
      <c r="B169" s="160"/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2"/>
      <c r="AF169" s="162"/>
      <c r="AG169" s="162"/>
      <c r="AH169" s="162"/>
      <c r="AI169" s="162"/>
    </row>
    <row r="170" spans="1:35" ht="12.75">
      <c r="A170" s="160"/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2"/>
      <c r="AF170" s="162"/>
      <c r="AG170" s="162"/>
      <c r="AH170" s="162"/>
      <c r="AI170" s="162"/>
    </row>
    <row r="171" spans="1:35" ht="12.75">
      <c r="A171" s="160"/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2"/>
      <c r="AG171" s="162"/>
      <c r="AH171" s="162"/>
      <c r="AI171" s="162"/>
    </row>
    <row r="172" spans="1:35" ht="12.75">
      <c r="A172" s="160"/>
      <c r="B172" s="160"/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2"/>
      <c r="AF172" s="162"/>
      <c r="AG172" s="162"/>
      <c r="AH172" s="162"/>
      <c r="AI172" s="162"/>
    </row>
    <row r="173" spans="1:35" ht="12.75">
      <c r="A173" s="160"/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2"/>
      <c r="AF173" s="162"/>
      <c r="AG173" s="162"/>
      <c r="AH173" s="162"/>
      <c r="AI173" s="162"/>
    </row>
    <row r="174" spans="1:35" ht="12.75">
      <c r="A174" s="160"/>
      <c r="B174" s="160"/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2"/>
      <c r="AF174" s="162"/>
      <c r="AG174" s="162"/>
      <c r="AH174" s="162"/>
      <c r="AI174" s="162"/>
    </row>
    <row r="175" spans="1:35" ht="12.75">
      <c r="A175" s="160"/>
      <c r="B175" s="160"/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2"/>
      <c r="AF175" s="162"/>
      <c r="AG175" s="162"/>
      <c r="AH175" s="162"/>
      <c r="AI175" s="162"/>
    </row>
    <row r="176" spans="1:35" ht="12.75">
      <c r="A176" s="160"/>
      <c r="B176" s="160"/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2"/>
      <c r="AG176" s="162"/>
      <c r="AH176" s="162"/>
      <c r="AI176" s="162"/>
    </row>
    <row r="177" spans="1:35" ht="12.75">
      <c r="A177" s="160"/>
      <c r="B177" s="160"/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2"/>
      <c r="AF177" s="162"/>
      <c r="AG177" s="162"/>
      <c r="AH177" s="162"/>
      <c r="AI177" s="162"/>
    </row>
    <row r="178" spans="1:35" ht="12.75">
      <c r="A178" s="160"/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2"/>
      <c r="AF178" s="162"/>
      <c r="AG178" s="162"/>
      <c r="AH178" s="162"/>
      <c r="AI178" s="162"/>
    </row>
    <row r="179" spans="1:35" ht="12.75">
      <c r="A179" s="160"/>
      <c r="B179" s="160"/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2"/>
      <c r="AF179" s="162"/>
      <c r="AG179" s="162"/>
      <c r="AH179" s="162"/>
      <c r="AI179" s="162"/>
    </row>
    <row r="180" spans="1:35" ht="12.75">
      <c r="A180" s="160"/>
      <c r="B180" s="160"/>
      <c r="C180" s="160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2"/>
      <c r="AF180" s="162"/>
      <c r="AG180" s="162"/>
      <c r="AH180" s="162"/>
      <c r="AI180" s="162"/>
    </row>
    <row r="181" spans="1:35" ht="12.75">
      <c r="A181" s="160"/>
      <c r="B181" s="160"/>
      <c r="C181" s="160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2"/>
      <c r="AF181" s="162"/>
      <c r="AG181" s="162"/>
      <c r="AH181" s="162"/>
      <c r="AI181" s="162"/>
    </row>
    <row r="182" spans="1:35" ht="12.75">
      <c r="A182" s="160"/>
      <c r="B182" s="160"/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2"/>
      <c r="AF182" s="162"/>
      <c r="AG182" s="162"/>
      <c r="AH182" s="162"/>
      <c r="AI182" s="162"/>
    </row>
    <row r="183" spans="1:35" ht="12.75">
      <c r="A183" s="160"/>
      <c r="B183" s="160"/>
      <c r="C183" s="160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2"/>
      <c r="AF183" s="162"/>
      <c r="AG183" s="162"/>
      <c r="AH183" s="162"/>
      <c r="AI183" s="162"/>
    </row>
    <row r="184" spans="1:35" ht="12.75">
      <c r="A184" s="160"/>
      <c r="B184" s="160"/>
      <c r="C184" s="160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2"/>
      <c r="AF184" s="162"/>
      <c r="AG184" s="162"/>
      <c r="AH184" s="162"/>
      <c r="AI184" s="162"/>
    </row>
    <row r="185" spans="1:35" ht="12.75">
      <c r="A185" s="160"/>
      <c r="B185" s="160"/>
      <c r="C185" s="160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2"/>
      <c r="AF185" s="162"/>
      <c r="AG185" s="162"/>
      <c r="AH185" s="162"/>
      <c r="AI185" s="162"/>
    </row>
    <row r="186" spans="1:35" ht="12.75">
      <c r="A186" s="160"/>
      <c r="B186" s="160"/>
      <c r="C186" s="160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2"/>
      <c r="AF186" s="162"/>
      <c r="AG186" s="162"/>
      <c r="AH186" s="162"/>
      <c r="AI186" s="162"/>
    </row>
    <row r="187" spans="1:35" ht="12.75">
      <c r="A187" s="160"/>
      <c r="B187" s="160"/>
      <c r="C187" s="160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2"/>
      <c r="AF187" s="162"/>
      <c r="AG187" s="162"/>
      <c r="AH187" s="162"/>
      <c r="AI187" s="162"/>
    </row>
    <row r="188" spans="1:35" ht="12.75">
      <c r="A188" s="160"/>
      <c r="B188" s="160"/>
      <c r="C188" s="160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2"/>
      <c r="AF188" s="162"/>
      <c r="AG188" s="162"/>
      <c r="AH188" s="162"/>
      <c r="AI188" s="162"/>
    </row>
    <row r="189" spans="1:35" ht="12.75">
      <c r="A189" s="160"/>
      <c r="B189" s="160"/>
      <c r="C189" s="160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2"/>
      <c r="AF189" s="162"/>
      <c r="AG189" s="162"/>
      <c r="AH189" s="162"/>
      <c r="AI189" s="162"/>
    </row>
    <row r="190" spans="1:35" ht="12.75">
      <c r="A190" s="160"/>
      <c r="B190" s="160"/>
      <c r="C190" s="160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2"/>
      <c r="AF190" s="162"/>
      <c r="AG190" s="162"/>
      <c r="AH190" s="162"/>
      <c r="AI190" s="162"/>
    </row>
    <row r="191" spans="1:35" ht="12.75">
      <c r="A191" s="160"/>
      <c r="B191" s="160"/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2"/>
      <c r="AF191" s="162"/>
      <c r="AG191" s="162"/>
      <c r="AH191" s="162"/>
      <c r="AI191" s="162"/>
    </row>
    <row r="192" spans="1:35" ht="12.75">
      <c r="A192" s="160"/>
      <c r="B192" s="160"/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2"/>
      <c r="AF192" s="162"/>
      <c r="AG192" s="162"/>
      <c r="AH192" s="162"/>
      <c r="AI192" s="162"/>
    </row>
    <row r="193" spans="1:35" ht="12.75">
      <c r="A193" s="160"/>
      <c r="B193" s="160"/>
      <c r="C193" s="160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2"/>
      <c r="AF193" s="162"/>
      <c r="AG193" s="162"/>
      <c r="AH193" s="162"/>
      <c r="AI193" s="162"/>
    </row>
    <row r="194" spans="1:35" ht="12.75">
      <c r="A194" s="160"/>
      <c r="B194" s="160"/>
      <c r="C194" s="160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2"/>
      <c r="AF194" s="162"/>
      <c r="AG194" s="162"/>
      <c r="AH194" s="162"/>
      <c r="AI194" s="162"/>
    </row>
    <row r="195" spans="1:35" ht="12.75">
      <c r="A195" s="160"/>
      <c r="B195" s="160"/>
      <c r="C195" s="160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2"/>
      <c r="AF195" s="162"/>
      <c r="AG195" s="162"/>
      <c r="AH195" s="162"/>
      <c r="AI195" s="162"/>
    </row>
    <row r="196" spans="1:35" ht="12.75">
      <c r="A196" s="160"/>
      <c r="B196" s="160"/>
      <c r="C196" s="160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60"/>
      <c r="AD196" s="160"/>
      <c r="AE196" s="162"/>
      <c r="AF196" s="162"/>
      <c r="AG196" s="162"/>
      <c r="AH196" s="162"/>
      <c r="AI196" s="162"/>
    </row>
    <row r="197" spans="1:35" ht="12.75">
      <c r="A197" s="160"/>
      <c r="B197" s="160"/>
      <c r="C197" s="160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60"/>
      <c r="AD197" s="160"/>
      <c r="AE197" s="162"/>
      <c r="AF197" s="162"/>
      <c r="AG197" s="162"/>
      <c r="AH197" s="162"/>
      <c r="AI197" s="162"/>
    </row>
    <row r="198" spans="1:35" ht="12.75">
      <c r="A198" s="160"/>
      <c r="B198" s="160"/>
      <c r="C198" s="160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2"/>
      <c r="AF198" s="162"/>
      <c r="AG198" s="162"/>
      <c r="AH198" s="162"/>
      <c r="AI198" s="162"/>
    </row>
    <row r="199" spans="1:35" ht="12.75">
      <c r="A199" s="160"/>
      <c r="B199" s="160"/>
      <c r="C199" s="160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2"/>
      <c r="AF199" s="162"/>
      <c r="AG199" s="162"/>
      <c r="AH199" s="162"/>
      <c r="AI199" s="162"/>
    </row>
    <row r="200" spans="1:35" ht="12.75">
      <c r="A200" s="160"/>
      <c r="B200" s="160"/>
      <c r="C200" s="160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62"/>
      <c r="AF200" s="162"/>
      <c r="AG200" s="162"/>
      <c r="AH200" s="162"/>
      <c r="AI200" s="162"/>
    </row>
    <row r="201" spans="1:35" ht="12.75">
      <c r="A201" s="160"/>
      <c r="B201" s="160"/>
      <c r="C201" s="160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2"/>
      <c r="AF201" s="162"/>
      <c r="AG201" s="162"/>
      <c r="AH201" s="162"/>
      <c r="AI201" s="162"/>
    </row>
    <row r="202" spans="1:35" ht="12.75">
      <c r="A202" s="160"/>
      <c r="B202" s="160"/>
      <c r="C202" s="160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2"/>
      <c r="AF202" s="162"/>
      <c r="AG202" s="162"/>
      <c r="AH202" s="162"/>
      <c r="AI202" s="162"/>
    </row>
    <row r="203" spans="1:35" ht="12.75">
      <c r="A203" s="160"/>
      <c r="B203" s="160"/>
      <c r="C203" s="160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2"/>
      <c r="AF203" s="162"/>
      <c r="AG203" s="162"/>
      <c r="AH203" s="162"/>
      <c r="AI203" s="162"/>
    </row>
    <row r="204" spans="1:35" ht="12.75">
      <c r="A204" s="160"/>
      <c r="B204" s="160"/>
      <c r="C204" s="160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60"/>
      <c r="AD204" s="160"/>
      <c r="AE204" s="162"/>
      <c r="AF204" s="162"/>
      <c r="AG204" s="162"/>
      <c r="AH204" s="162"/>
      <c r="AI204" s="162"/>
    </row>
    <row r="205" spans="1:35" ht="12.75">
      <c r="A205" s="160"/>
      <c r="B205" s="160"/>
      <c r="C205" s="160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2"/>
      <c r="AF205" s="162"/>
      <c r="AG205" s="162"/>
      <c r="AH205" s="162"/>
      <c r="AI205" s="162"/>
    </row>
    <row r="206" spans="1:35" ht="12.75">
      <c r="A206" s="160"/>
      <c r="B206" s="160"/>
      <c r="C206" s="160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2"/>
      <c r="AF206" s="162"/>
      <c r="AG206" s="162"/>
      <c r="AH206" s="162"/>
      <c r="AI206" s="162"/>
    </row>
    <row r="207" spans="1:35" ht="12.75">
      <c r="A207" s="160"/>
      <c r="B207" s="160"/>
      <c r="C207" s="160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2"/>
      <c r="AF207" s="162"/>
      <c r="AG207" s="162"/>
      <c r="AH207" s="162"/>
      <c r="AI207" s="162"/>
    </row>
    <row r="208" spans="1:35" ht="12.75">
      <c r="A208" s="160"/>
      <c r="B208" s="160"/>
      <c r="C208" s="160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60"/>
      <c r="AD208" s="160"/>
      <c r="AE208" s="162"/>
      <c r="AF208" s="162"/>
      <c r="AG208" s="162"/>
      <c r="AH208" s="162"/>
      <c r="AI208" s="162"/>
    </row>
    <row r="209" spans="1:35" ht="12.75">
      <c r="A209" s="160"/>
      <c r="B209" s="160"/>
      <c r="C209" s="160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2"/>
      <c r="AF209" s="162"/>
      <c r="AG209" s="162"/>
      <c r="AH209" s="162"/>
      <c r="AI209" s="162"/>
    </row>
    <row r="210" spans="1:35" ht="12.75">
      <c r="A210" s="160"/>
      <c r="B210" s="160"/>
      <c r="C210" s="160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2"/>
      <c r="AF210" s="162"/>
      <c r="AG210" s="162"/>
      <c r="AH210" s="162"/>
      <c r="AI210" s="162"/>
    </row>
    <row r="211" spans="1:35" ht="12.75">
      <c r="A211" s="160"/>
      <c r="B211" s="160"/>
      <c r="C211" s="160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2"/>
      <c r="AF211" s="162"/>
      <c r="AG211" s="162"/>
      <c r="AH211" s="162"/>
      <c r="AI211" s="162"/>
    </row>
    <row r="212" spans="1:35" ht="12.75">
      <c r="A212" s="160"/>
      <c r="B212" s="160"/>
      <c r="C212" s="160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2"/>
      <c r="AF212" s="162"/>
      <c r="AG212" s="162"/>
      <c r="AH212" s="162"/>
      <c r="AI212" s="162"/>
    </row>
    <row r="213" spans="1:35" ht="12.75">
      <c r="A213" s="160"/>
      <c r="B213" s="160"/>
      <c r="C213" s="160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60"/>
      <c r="AD213" s="160"/>
      <c r="AE213" s="162"/>
      <c r="AF213" s="162"/>
      <c r="AG213" s="162"/>
      <c r="AH213" s="162"/>
      <c r="AI213" s="162"/>
    </row>
    <row r="214" spans="1:35" ht="12.75">
      <c r="A214" s="160"/>
      <c r="B214" s="160"/>
      <c r="C214" s="160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162"/>
      <c r="AF214" s="162"/>
      <c r="AG214" s="162"/>
      <c r="AH214" s="162"/>
      <c r="AI214" s="162"/>
    </row>
    <row r="215" spans="1:35" ht="12.75">
      <c r="A215" s="160"/>
      <c r="B215" s="160"/>
      <c r="C215" s="160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60"/>
      <c r="AD215" s="160"/>
      <c r="AE215" s="162"/>
      <c r="AF215" s="162"/>
      <c r="AG215" s="162"/>
      <c r="AH215" s="162"/>
      <c r="AI215" s="162"/>
    </row>
    <row r="216" spans="1:35" ht="12.75">
      <c r="A216" s="160"/>
      <c r="B216" s="160"/>
      <c r="C216" s="160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60"/>
      <c r="AD216" s="160"/>
      <c r="AE216" s="162"/>
      <c r="AF216" s="162"/>
      <c r="AG216" s="162"/>
      <c r="AH216" s="162"/>
      <c r="AI216" s="162"/>
    </row>
    <row r="217" spans="1:35" ht="12.75">
      <c r="A217" s="160"/>
      <c r="B217" s="160"/>
      <c r="C217" s="160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2"/>
      <c r="AF217" s="162"/>
      <c r="AG217" s="162"/>
      <c r="AH217" s="162"/>
      <c r="AI217" s="162"/>
    </row>
    <row r="218" spans="1:35" ht="12.75">
      <c r="A218" s="160"/>
      <c r="B218" s="160"/>
      <c r="C218" s="160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62"/>
      <c r="AF218" s="162"/>
      <c r="AG218" s="162"/>
      <c r="AH218" s="162"/>
      <c r="AI218" s="162"/>
    </row>
    <row r="219" spans="1:35" ht="12.75">
      <c r="A219" s="160"/>
      <c r="B219" s="160"/>
      <c r="C219" s="160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62"/>
      <c r="AF219" s="162"/>
      <c r="AG219" s="162"/>
      <c r="AH219" s="162"/>
      <c r="AI219" s="162"/>
    </row>
    <row r="220" spans="1:35" ht="12.75">
      <c r="A220" s="160"/>
      <c r="B220" s="160"/>
      <c r="C220" s="160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62"/>
      <c r="AF220" s="162"/>
      <c r="AG220" s="162"/>
      <c r="AH220" s="162"/>
      <c r="AI220" s="162"/>
    </row>
    <row r="221" spans="1:35" ht="12.75">
      <c r="A221" s="160"/>
      <c r="B221" s="160"/>
      <c r="C221" s="160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60"/>
      <c r="AD221" s="160"/>
      <c r="AE221" s="162"/>
      <c r="AF221" s="162"/>
      <c r="AG221" s="162"/>
      <c r="AH221" s="162"/>
      <c r="AI221" s="162"/>
    </row>
    <row r="222" spans="1:35" ht="12.75">
      <c r="A222" s="160"/>
      <c r="B222" s="160"/>
      <c r="C222" s="160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60"/>
      <c r="AD222" s="160"/>
      <c r="AE222" s="162"/>
      <c r="AF222" s="162"/>
      <c r="AG222" s="162"/>
      <c r="AH222" s="162"/>
      <c r="AI222" s="162"/>
    </row>
    <row r="223" spans="1:35" ht="12.75">
      <c r="A223" s="160"/>
      <c r="B223" s="160"/>
      <c r="C223" s="160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2"/>
      <c r="AF223" s="162"/>
      <c r="AG223" s="162"/>
      <c r="AH223" s="162"/>
      <c r="AI223" s="162"/>
    </row>
    <row r="224" spans="1:35" ht="12.75">
      <c r="A224" s="160"/>
      <c r="B224" s="160"/>
      <c r="C224" s="160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60"/>
      <c r="AD224" s="160"/>
      <c r="AE224" s="162"/>
      <c r="AF224" s="162"/>
      <c r="AG224" s="162"/>
      <c r="AH224" s="162"/>
      <c r="AI224" s="162"/>
    </row>
    <row r="225" spans="1:35" ht="12.75">
      <c r="A225" s="160"/>
      <c r="B225" s="160"/>
      <c r="C225" s="160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2"/>
      <c r="AF225" s="162"/>
      <c r="AG225" s="162"/>
      <c r="AH225" s="162"/>
      <c r="AI225" s="162"/>
    </row>
    <row r="226" spans="1:35" ht="12.75">
      <c r="A226" s="160"/>
      <c r="B226" s="160"/>
      <c r="C226" s="160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2"/>
      <c r="AF226" s="162"/>
      <c r="AG226" s="162"/>
      <c r="AH226" s="162"/>
      <c r="AI226" s="162"/>
    </row>
    <row r="227" spans="1:35" ht="12.75">
      <c r="A227" s="160"/>
      <c r="B227" s="160"/>
      <c r="C227" s="160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2"/>
      <c r="AF227" s="162"/>
      <c r="AG227" s="162"/>
      <c r="AH227" s="162"/>
      <c r="AI227" s="162"/>
    </row>
    <row r="228" spans="1:35" ht="12.75">
      <c r="A228" s="160"/>
      <c r="B228" s="160"/>
      <c r="C228" s="160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2"/>
      <c r="AF228" s="162"/>
      <c r="AG228" s="162"/>
      <c r="AH228" s="162"/>
      <c r="AI228" s="162"/>
    </row>
    <row r="229" spans="1:35" ht="12.75">
      <c r="A229" s="160"/>
      <c r="B229" s="160"/>
      <c r="C229" s="160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60"/>
      <c r="AD229" s="160"/>
      <c r="AE229" s="162"/>
      <c r="AF229" s="162"/>
      <c r="AG229" s="162"/>
      <c r="AH229" s="162"/>
      <c r="AI229" s="162"/>
    </row>
    <row r="230" spans="1:35" ht="12.75">
      <c r="A230" s="160"/>
      <c r="B230" s="160"/>
      <c r="C230" s="160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2"/>
      <c r="AF230" s="162"/>
      <c r="AG230" s="162"/>
      <c r="AH230" s="162"/>
      <c r="AI230" s="162"/>
    </row>
    <row r="231" spans="1:35" ht="12.75">
      <c r="A231" s="160"/>
      <c r="B231" s="160"/>
      <c r="C231" s="160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60"/>
      <c r="AD231" s="160"/>
      <c r="AE231" s="162"/>
      <c r="AF231" s="162"/>
      <c r="AG231" s="162"/>
      <c r="AH231" s="162"/>
      <c r="AI231" s="162"/>
    </row>
    <row r="232" spans="1:35" ht="12.75">
      <c r="A232" s="160"/>
      <c r="B232" s="160"/>
      <c r="C232" s="160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60"/>
      <c r="AD232" s="160"/>
      <c r="AE232" s="162"/>
      <c r="AF232" s="162"/>
      <c r="AG232" s="162"/>
      <c r="AH232" s="162"/>
      <c r="AI232" s="162"/>
    </row>
    <row r="233" spans="1:35" ht="12.75">
      <c r="A233" s="160"/>
      <c r="B233" s="160"/>
      <c r="C233" s="160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60"/>
      <c r="AD233" s="160"/>
      <c r="AE233" s="162"/>
      <c r="AF233" s="162"/>
      <c r="AG233" s="162"/>
      <c r="AH233" s="162"/>
      <c r="AI233" s="162"/>
    </row>
    <row r="234" spans="1:35" ht="12.75">
      <c r="A234" s="160"/>
      <c r="B234" s="160"/>
      <c r="C234" s="160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60"/>
      <c r="AD234" s="160"/>
      <c r="AE234" s="162"/>
      <c r="AF234" s="162"/>
      <c r="AG234" s="162"/>
      <c r="AH234" s="162"/>
      <c r="AI234" s="162"/>
    </row>
    <row r="235" spans="1:35" ht="12.75">
      <c r="A235" s="160"/>
      <c r="B235" s="160"/>
      <c r="C235" s="160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60"/>
      <c r="AD235" s="160"/>
      <c r="AE235" s="162"/>
      <c r="AF235" s="162"/>
      <c r="AG235" s="162"/>
      <c r="AH235" s="162"/>
      <c r="AI235" s="162"/>
    </row>
    <row r="236" spans="1:35" ht="12.75">
      <c r="A236" s="160"/>
      <c r="B236" s="160"/>
      <c r="C236" s="160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60"/>
      <c r="AD236" s="160"/>
      <c r="AE236" s="162"/>
      <c r="AF236" s="162"/>
      <c r="AG236" s="162"/>
      <c r="AH236" s="162"/>
      <c r="AI236" s="162"/>
    </row>
    <row r="237" spans="1:35" ht="12.75">
      <c r="A237" s="160"/>
      <c r="B237" s="160"/>
      <c r="C237" s="160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60"/>
      <c r="AD237" s="160"/>
      <c r="AE237" s="162"/>
      <c r="AF237" s="162"/>
      <c r="AG237" s="162"/>
      <c r="AH237" s="162"/>
      <c r="AI237" s="162"/>
    </row>
    <row r="238" spans="1:35" ht="12.75">
      <c r="A238" s="160"/>
      <c r="B238" s="160"/>
      <c r="C238" s="160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60"/>
      <c r="AD238" s="160"/>
      <c r="AE238" s="162"/>
      <c r="AF238" s="162"/>
      <c r="AG238" s="162"/>
      <c r="AH238" s="162"/>
      <c r="AI238" s="162"/>
    </row>
    <row r="239" spans="1:35" ht="12.75">
      <c r="A239" s="160"/>
      <c r="B239" s="160"/>
      <c r="C239" s="160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60"/>
      <c r="AD239" s="160"/>
      <c r="AE239" s="162"/>
      <c r="AF239" s="162"/>
      <c r="AG239" s="162"/>
      <c r="AH239" s="162"/>
      <c r="AI239" s="162"/>
    </row>
    <row r="240" spans="1:35" ht="12.75">
      <c r="A240" s="160"/>
      <c r="B240" s="160"/>
      <c r="C240" s="160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60"/>
      <c r="AD240" s="160"/>
      <c r="AE240" s="162"/>
      <c r="AF240" s="162"/>
      <c r="AG240" s="162"/>
      <c r="AH240" s="162"/>
      <c r="AI240" s="162"/>
    </row>
    <row r="241" spans="1:35" ht="12.75">
      <c r="A241" s="160"/>
      <c r="B241" s="160"/>
      <c r="C241" s="160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60"/>
      <c r="AD241" s="160"/>
      <c r="AE241" s="162"/>
      <c r="AF241" s="162"/>
      <c r="AG241" s="162"/>
      <c r="AH241" s="162"/>
      <c r="AI241" s="162"/>
    </row>
    <row r="242" spans="1:35" ht="12.75">
      <c r="A242" s="160"/>
      <c r="B242" s="160"/>
      <c r="C242" s="160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2"/>
      <c r="AF242" s="162"/>
      <c r="AG242" s="162"/>
      <c r="AH242" s="162"/>
      <c r="AI242" s="162"/>
    </row>
    <row r="243" spans="1:35" ht="12.75">
      <c r="A243" s="160"/>
      <c r="B243" s="160"/>
      <c r="C243" s="160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60"/>
      <c r="AD243" s="160"/>
      <c r="AE243" s="162"/>
      <c r="AF243" s="162"/>
      <c r="AG243" s="162"/>
      <c r="AH243" s="162"/>
      <c r="AI243" s="162"/>
    </row>
    <row r="244" spans="1:35" ht="12.75">
      <c r="A244" s="160"/>
      <c r="B244" s="160"/>
      <c r="C244" s="160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60"/>
      <c r="AD244" s="160"/>
      <c r="AE244" s="162"/>
      <c r="AF244" s="162"/>
      <c r="AG244" s="162"/>
      <c r="AH244" s="162"/>
      <c r="AI244" s="162"/>
    </row>
    <row r="245" spans="1:35" ht="12.75">
      <c r="A245" s="160"/>
      <c r="B245" s="160"/>
      <c r="C245" s="160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60"/>
      <c r="AD245" s="160"/>
      <c r="AE245" s="162"/>
      <c r="AF245" s="162"/>
      <c r="AG245" s="162"/>
      <c r="AH245" s="162"/>
      <c r="AI245" s="162"/>
    </row>
    <row r="246" spans="1:35" ht="12.75">
      <c r="A246" s="160"/>
      <c r="B246" s="160"/>
      <c r="C246" s="160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60"/>
      <c r="AD246" s="160"/>
      <c r="AE246" s="162"/>
      <c r="AF246" s="162"/>
      <c r="AG246" s="162"/>
      <c r="AH246" s="162"/>
      <c r="AI246" s="162"/>
    </row>
    <row r="247" spans="1:35" ht="12.75">
      <c r="A247" s="160"/>
      <c r="B247" s="160"/>
      <c r="C247" s="160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  <c r="AA247" s="160"/>
      <c r="AB247" s="160"/>
      <c r="AC247" s="160"/>
      <c r="AD247" s="160"/>
      <c r="AE247" s="162"/>
      <c r="AF247" s="162"/>
      <c r="AG247" s="162"/>
      <c r="AH247" s="162"/>
      <c r="AI247" s="162"/>
    </row>
    <row r="248" spans="1:35" ht="12.75">
      <c r="A248" s="160"/>
      <c r="B248" s="160"/>
      <c r="C248" s="160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60"/>
      <c r="AD248" s="160"/>
      <c r="AE248" s="162"/>
      <c r="AF248" s="162"/>
      <c r="AG248" s="162"/>
      <c r="AH248" s="162"/>
      <c r="AI248" s="162"/>
    </row>
    <row r="249" spans="1:35" ht="12.75">
      <c r="A249" s="160"/>
      <c r="B249" s="160"/>
      <c r="C249" s="160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60"/>
      <c r="AD249" s="160"/>
      <c r="AE249" s="162"/>
      <c r="AF249" s="162"/>
      <c r="AG249" s="162"/>
      <c r="AH249" s="162"/>
      <c r="AI249" s="162"/>
    </row>
    <row r="250" spans="1:35" ht="12.75">
      <c r="A250" s="160"/>
      <c r="B250" s="160"/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60"/>
      <c r="AD250" s="160"/>
      <c r="AE250" s="162"/>
      <c r="AF250" s="162"/>
      <c r="AG250" s="162"/>
      <c r="AH250" s="162"/>
      <c r="AI250" s="162"/>
    </row>
    <row r="251" spans="1:35" ht="12.75">
      <c r="A251" s="160"/>
      <c r="B251" s="160"/>
      <c r="C251" s="160"/>
      <c r="D251" s="160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C251" s="160"/>
      <c r="AD251" s="160"/>
      <c r="AE251" s="162"/>
      <c r="AF251" s="162"/>
      <c r="AG251" s="162"/>
      <c r="AH251" s="162"/>
      <c r="AI251" s="162"/>
    </row>
    <row r="252" spans="1:35" ht="12.75">
      <c r="A252" s="160"/>
      <c r="B252" s="160"/>
      <c r="C252" s="160"/>
      <c r="D252" s="160"/>
      <c r="E252" s="160"/>
      <c r="F252" s="160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0"/>
      <c r="AB252" s="160"/>
      <c r="AC252" s="160"/>
      <c r="AD252" s="160"/>
      <c r="AE252" s="162"/>
      <c r="AF252" s="162"/>
      <c r="AG252" s="162"/>
      <c r="AH252" s="162"/>
      <c r="AI252" s="162"/>
    </row>
    <row r="253" spans="1:35" ht="12.75">
      <c r="A253" s="160"/>
      <c r="B253" s="160"/>
      <c r="C253" s="160"/>
      <c r="D253" s="160"/>
      <c r="E253" s="160"/>
      <c r="F253" s="160"/>
      <c r="G253" s="160"/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160"/>
      <c r="AD253" s="160"/>
      <c r="AE253" s="162"/>
      <c r="AF253" s="162"/>
      <c r="AG253" s="162"/>
      <c r="AH253" s="162"/>
      <c r="AI253" s="162"/>
    </row>
    <row r="254" spans="1:35" ht="12.75">
      <c r="A254" s="160"/>
      <c r="B254" s="160"/>
      <c r="C254" s="160"/>
      <c r="D254" s="160"/>
      <c r="E254" s="160"/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60"/>
      <c r="AD254" s="160"/>
      <c r="AE254" s="162"/>
      <c r="AF254" s="162"/>
      <c r="AG254" s="162"/>
      <c r="AH254" s="162"/>
      <c r="AI254" s="162"/>
    </row>
    <row r="255" spans="1:35" ht="12.75">
      <c r="A255" s="160"/>
      <c r="B255" s="160"/>
      <c r="C255" s="160"/>
      <c r="D255" s="160"/>
      <c r="E255" s="160"/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60"/>
      <c r="AD255" s="160"/>
      <c r="AE255" s="162"/>
      <c r="AF255" s="162"/>
      <c r="AG255" s="162"/>
      <c r="AH255" s="162"/>
      <c r="AI255" s="162"/>
    </row>
    <row r="256" spans="1:35" ht="12.75">
      <c r="A256" s="160"/>
      <c r="B256" s="160"/>
      <c r="C256" s="160"/>
      <c r="D256" s="160"/>
      <c r="E256" s="160"/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  <c r="AC256" s="160"/>
      <c r="AD256" s="160"/>
      <c r="AE256" s="162"/>
      <c r="AF256" s="162"/>
      <c r="AG256" s="162"/>
      <c r="AH256" s="162"/>
      <c r="AI256" s="162"/>
    </row>
    <row r="257" spans="1:35" ht="12.75">
      <c r="A257" s="160"/>
      <c r="B257" s="160"/>
      <c r="C257" s="160"/>
      <c r="D257" s="160"/>
      <c r="E257" s="160"/>
      <c r="F257" s="160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60"/>
      <c r="AD257" s="160"/>
      <c r="AE257" s="162"/>
      <c r="AF257" s="162"/>
      <c r="AG257" s="162"/>
      <c r="AH257" s="162"/>
      <c r="AI257" s="162"/>
    </row>
    <row r="258" spans="1:35" ht="12.75">
      <c r="A258" s="160"/>
      <c r="B258" s="160"/>
      <c r="C258" s="160"/>
      <c r="D258" s="160"/>
      <c r="E258" s="160"/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60"/>
      <c r="AD258" s="160"/>
      <c r="AE258" s="162"/>
      <c r="AF258" s="162"/>
      <c r="AG258" s="162"/>
      <c r="AH258" s="162"/>
      <c r="AI258" s="162"/>
    </row>
    <row r="259" spans="1:35" ht="12.75">
      <c r="A259" s="160"/>
      <c r="B259" s="160"/>
      <c r="C259" s="160"/>
      <c r="D259" s="160"/>
      <c r="E259" s="160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60"/>
      <c r="AD259" s="160"/>
      <c r="AE259" s="162"/>
      <c r="AF259" s="162"/>
      <c r="AG259" s="162"/>
      <c r="AH259" s="162"/>
      <c r="AI259" s="162"/>
    </row>
    <row r="260" spans="1:35" ht="12.75">
      <c r="A260" s="160"/>
      <c r="B260" s="160"/>
      <c r="C260" s="160"/>
      <c r="D260" s="160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60"/>
      <c r="AD260" s="160"/>
      <c r="AE260" s="162"/>
      <c r="AF260" s="162"/>
      <c r="AG260" s="162"/>
      <c r="AH260" s="162"/>
      <c r="AI260" s="162"/>
    </row>
    <row r="261" spans="1:35" ht="12.75">
      <c r="A261" s="160"/>
      <c r="B261" s="160"/>
      <c r="C261" s="160"/>
      <c r="D261" s="160"/>
      <c r="E261" s="160"/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60"/>
      <c r="AD261" s="160"/>
      <c r="AE261" s="162"/>
      <c r="AF261" s="162"/>
      <c r="AG261" s="162"/>
      <c r="AH261" s="162"/>
      <c r="AI261" s="162"/>
    </row>
    <row r="262" spans="1:35" ht="12.75">
      <c r="A262" s="160"/>
      <c r="B262" s="160"/>
      <c r="C262" s="160"/>
      <c r="D262" s="160"/>
      <c r="E262" s="160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60"/>
      <c r="AD262" s="160"/>
      <c r="AE262" s="162"/>
      <c r="AF262" s="162"/>
      <c r="AG262" s="162"/>
      <c r="AH262" s="162"/>
      <c r="AI262" s="162"/>
    </row>
    <row r="263" spans="1:35" ht="12.75">
      <c r="A263" s="160"/>
      <c r="B263" s="160"/>
      <c r="C263" s="160"/>
      <c r="D263" s="160"/>
      <c r="E263" s="160"/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60"/>
      <c r="AD263" s="160"/>
      <c r="AE263" s="162"/>
      <c r="AF263" s="162"/>
      <c r="AG263" s="162"/>
      <c r="AH263" s="162"/>
      <c r="AI263" s="162"/>
    </row>
    <row r="264" spans="1:35" ht="12.75">
      <c r="A264" s="160"/>
      <c r="B264" s="160"/>
      <c r="C264" s="160"/>
      <c r="D264" s="160"/>
      <c r="E264" s="160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60"/>
      <c r="AD264" s="160"/>
      <c r="AE264" s="162"/>
      <c r="AF264" s="162"/>
      <c r="AG264" s="162"/>
      <c r="AH264" s="162"/>
      <c r="AI264" s="162"/>
    </row>
    <row r="265" spans="1:35" ht="12.75">
      <c r="A265" s="160"/>
      <c r="B265" s="160"/>
      <c r="C265" s="160"/>
      <c r="D265" s="160"/>
      <c r="E265" s="160"/>
      <c r="F265" s="160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60"/>
      <c r="AD265" s="160"/>
      <c r="AE265" s="162"/>
      <c r="AF265" s="162"/>
      <c r="AG265" s="162"/>
      <c r="AH265" s="162"/>
      <c r="AI265" s="162"/>
    </row>
    <row r="266" spans="1:35" ht="12.75">
      <c r="A266" s="160"/>
      <c r="B266" s="160"/>
      <c r="C266" s="160"/>
      <c r="D266" s="160"/>
      <c r="E266" s="160"/>
      <c r="F266" s="160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60"/>
      <c r="AD266" s="160"/>
      <c r="AE266" s="162"/>
      <c r="AF266" s="162"/>
      <c r="AG266" s="162"/>
      <c r="AH266" s="162"/>
      <c r="AI266" s="162"/>
    </row>
    <row r="267" spans="1:35" ht="12.75">
      <c r="A267" s="160"/>
      <c r="B267" s="160"/>
      <c r="C267" s="160"/>
      <c r="D267" s="160"/>
      <c r="E267" s="160"/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2"/>
      <c r="AF267" s="162"/>
      <c r="AG267" s="162"/>
      <c r="AH267" s="162"/>
      <c r="AI267" s="162"/>
    </row>
    <row r="268" spans="1:35" ht="12.75">
      <c r="A268" s="160"/>
      <c r="B268" s="160"/>
      <c r="C268" s="160"/>
      <c r="D268" s="160"/>
      <c r="E268" s="160"/>
      <c r="F268" s="160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60"/>
      <c r="AD268" s="160"/>
      <c r="AE268" s="162"/>
      <c r="AF268" s="162"/>
      <c r="AG268" s="162"/>
      <c r="AH268" s="162"/>
      <c r="AI268" s="162"/>
    </row>
    <row r="269" spans="1:35" ht="12.75">
      <c r="A269" s="160"/>
      <c r="B269" s="160"/>
      <c r="C269" s="160"/>
      <c r="D269" s="160"/>
      <c r="E269" s="160"/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60"/>
      <c r="AD269" s="160"/>
      <c r="AE269" s="162"/>
      <c r="AF269" s="162"/>
      <c r="AG269" s="162"/>
      <c r="AH269" s="162"/>
      <c r="AI269" s="162"/>
    </row>
    <row r="270" spans="1:35" ht="12.75">
      <c r="A270" s="160"/>
      <c r="B270" s="160"/>
      <c r="C270" s="160"/>
      <c r="D270" s="160"/>
      <c r="E270" s="160"/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60"/>
      <c r="AD270" s="160"/>
      <c r="AE270" s="162"/>
      <c r="AF270" s="162"/>
      <c r="AG270" s="162"/>
      <c r="AH270" s="162"/>
      <c r="AI270" s="162"/>
    </row>
    <row r="271" spans="1:35" ht="12.75">
      <c r="A271" s="160"/>
      <c r="B271" s="160"/>
      <c r="C271" s="160"/>
      <c r="D271" s="160"/>
      <c r="E271" s="160"/>
      <c r="F271" s="160"/>
      <c r="G271" s="160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60"/>
      <c r="AD271" s="160"/>
      <c r="AE271" s="162"/>
      <c r="AF271" s="162"/>
      <c r="AG271" s="162"/>
      <c r="AH271" s="162"/>
      <c r="AI271" s="162"/>
    </row>
    <row r="272" spans="1:35" ht="12.75">
      <c r="A272" s="160"/>
      <c r="B272" s="160"/>
      <c r="C272" s="160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2"/>
      <c r="AF272" s="162"/>
      <c r="AG272" s="162"/>
      <c r="AH272" s="162"/>
      <c r="AI272" s="162"/>
    </row>
    <row r="273" spans="1:35" ht="12.75">
      <c r="A273" s="160"/>
      <c r="B273" s="160"/>
      <c r="C273" s="160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2"/>
      <c r="AF273" s="162"/>
      <c r="AG273" s="162"/>
      <c r="AH273" s="162"/>
      <c r="AI273" s="162"/>
    </row>
    <row r="274" spans="1:35" ht="12.75">
      <c r="A274" s="160"/>
      <c r="B274" s="160"/>
      <c r="C274" s="160"/>
      <c r="D274" s="160"/>
      <c r="E274" s="160"/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2"/>
      <c r="AF274" s="162"/>
      <c r="AG274" s="162"/>
      <c r="AH274" s="162"/>
      <c r="AI274" s="162"/>
    </row>
    <row r="275" spans="1:35" ht="12.75">
      <c r="A275" s="160"/>
      <c r="B275" s="160"/>
      <c r="C275" s="160"/>
      <c r="D275" s="160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2"/>
      <c r="AF275" s="162"/>
      <c r="AG275" s="162"/>
      <c r="AH275" s="162"/>
      <c r="AI275" s="162"/>
    </row>
    <row r="276" spans="1:35" ht="12.75">
      <c r="A276" s="160"/>
      <c r="B276" s="160"/>
      <c r="C276" s="160"/>
      <c r="D276" s="160"/>
      <c r="E276" s="160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2"/>
      <c r="AF276" s="162"/>
      <c r="AG276" s="162"/>
      <c r="AH276" s="162"/>
      <c r="AI276" s="162"/>
    </row>
    <row r="277" spans="1:35" ht="12.75">
      <c r="A277" s="160"/>
      <c r="B277" s="160"/>
      <c r="C277" s="160"/>
      <c r="D277" s="160"/>
      <c r="E277" s="160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2"/>
      <c r="AF277" s="162"/>
      <c r="AG277" s="162"/>
      <c r="AH277" s="162"/>
      <c r="AI277" s="162"/>
    </row>
    <row r="278" spans="1:35" ht="12.75">
      <c r="A278" s="160"/>
      <c r="B278" s="160"/>
      <c r="C278" s="160"/>
      <c r="D278" s="160"/>
      <c r="E278" s="160"/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2"/>
      <c r="AF278" s="162"/>
      <c r="AG278" s="162"/>
      <c r="AH278" s="162"/>
      <c r="AI278" s="162"/>
    </row>
    <row r="279" spans="1:35" ht="12.75">
      <c r="A279" s="160"/>
      <c r="B279" s="160"/>
      <c r="C279" s="160"/>
      <c r="D279" s="160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60"/>
      <c r="AD279" s="160"/>
      <c r="AE279" s="162"/>
      <c r="AF279" s="162"/>
      <c r="AG279" s="162"/>
      <c r="AH279" s="162"/>
      <c r="AI279" s="162"/>
    </row>
    <row r="280" spans="1:35" ht="12.75">
      <c r="A280" s="160"/>
      <c r="B280" s="160"/>
      <c r="C280" s="160"/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60"/>
      <c r="AD280" s="160"/>
      <c r="AE280" s="162"/>
      <c r="AF280" s="162"/>
      <c r="AG280" s="162"/>
      <c r="AH280" s="162"/>
      <c r="AI280" s="162"/>
    </row>
    <row r="281" spans="1:35" ht="12.75">
      <c r="A281" s="160"/>
      <c r="B281" s="160"/>
      <c r="C281" s="160"/>
      <c r="D281" s="160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60"/>
      <c r="AD281" s="160"/>
      <c r="AE281" s="162"/>
      <c r="AF281" s="162"/>
      <c r="AG281" s="162"/>
      <c r="AH281" s="162"/>
      <c r="AI281" s="162"/>
    </row>
    <row r="282" spans="1:35" ht="12.75">
      <c r="A282" s="160"/>
      <c r="B282" s="160"/>
      <c r="C282" s="160"/>
      <c r="D282" s="160"/>
      <c r="E282" s="160"/>
      <c r="F282" s="160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2"/>
      <c r="AF282" s="162"/>
      <c r="AG282" s="162"/>
      <c r="AH282" s="162"/>
      <c r="AI282" s="162"/>
    </row>
    <row r="283" spans="1:35" ht="12.75">
      <c r="A283" s="160"/>
      <c r="B283" s="160"/>
      <c r="C283" s="160"/>
      <c r="D283" s="160"/>
      <c r="E283" s="160"/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60"/>
      <c r="AD283" s="160"/>
      <c r="AE283" s="162"/>
      <c r="AF283" s="162"/>
      <c r="AG283" s="162"/>
      <c r="AH283" s="162"/>
      <c r="AI283" s="162"/>
    </row>
    <row r="284" spans="1:35" ht="12.75">
      <c r="A284" s="160"/>
      <c r="B284" s="160"/>
      <c r="C284" s="160"/>
      <c r="D284" s="160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60"/>
      <c r="AD284" s="160"/>
      <c r="AE284" s="162"/>
      <c r="AF284" s="162"/>
      <c r="AG284" s="162"/>
      <c r="AH284" s="162"/>
      <c r="AI284" s="162"/>
    </row>
    <row r="285" spans="1:35" ht="12.75">
      <c r="A285" s="160"/>
      <c r="B285" s="160"/>
      <c r="C285" s="160"/>
      <c r="D285" s="160"/>
      <c r="E285" s="160"/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60"/>
      <c r="AD285" s="160"/>
      <c r="AE285" s="162"/>
      <c r="AF285" s="162"/>
      <c r="AG285" s="162"/>
      <c r="AH285" s="162"/>
      <c r="AI285" s="162"/>
    </row>
    <row r="286" spans="1:35" ht="12.75">
      <c r="A286" s="160"/>
      <c r="B286" s="160"/>
      <c r="C286" s="160"/>
      <c r="D286" s="160"/>
      <c r="E286" s="160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  <c r="AC286" s="160"/>
      <c r="AD286" s="160"/>
      <c r="AE286" s="162"/>
      <c r="AF286" s="162"/>
      <c r="AG286" s="162"/>
      <c r="AH286" s="162"/>
      <c r="AI286" s="162"/>
    </row>
    <row r="287" spans="1:35" ht="12.75">
      <c r="A287" s="160"/>
      <c r="B287" s="160"/>
      <c r="C287" s="160"/>
      <c r="D287" s="160"/>
      <c r="E287" s="160"/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60"/>
      <c r="AD287" s="160"/>
      <c r="AE287" s="162"/>
      <c r="AF287" s="162"/>
      <c r="AG287" s="162"/>
      <c r="AH287" s="162"/>
      <c r="AI287" s="162"/>
    </row>
    <row r="288" spans="1:35" ht="12.75">
      <c r="A288" s="160"/>
      <c r="B288" s="160"/>
      <c r="C288" s="160"/>
      <c r="D288" s="160"/>
      <c r="E288" s="160"/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60"/>
      <c r="AD288" s="160"/>
      <c r="AE288" s="162"/>
      <c r="AF288" s="162"/>
      <c r="AG288" s="162"/>
      <c r="AH288" s="162"/>
      <c r="AI288" s="162"/>
    </row>
    <row r="289" spans="1:35" ht="12.75">
      <c r="A289" s="160"/>
      <c r="B289" s="160"/>
      <c r="C289" s="160"/>
      <c r="D289" s="160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60"/>
      <c r="AD289" s="160"/>
      <c r="AE289" s="162"/>
      <c r="AF289" s="162"/>
      <c r="AG289" s="162"/>
      <c r="AH289" s="162"/>
      <c r="AI289" s="162"/>
    </row>
    <row r="290" spans="1:35" ht="12.75">
      <c r="A290" s="160"/>
      <c r="B290" s="160"/>
      <c r="C290" s="160"/>
      <c r="D290" s="160"/>
      <c r="E290" s="160"/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162"/>
      <c r="AF290" s="162"/>
      <c r="AG290" s="162"/>
      <c r="AH290" s="162"/>
      <c r="AI290" s="162"/>
    </row>
    <row r="291" spans="1:35" ht="12.75">
      <c r="A291" s="160"/>
      <c r="B291" s="160"/>
      <c r="C291" s="160"/>
      <c r="D291" s="160"/>
      <c r="E291" s="160"/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60"/>
      <c r="AD291" s="160"/>
      <c r="AE291" s="162"/>
      <c r="AF291" s="162"/>
      <c r="AG291" s="162"/>
      <c r="AH291" s="162"/>
      <c r="AI291" s="162"/>
    </row>
    <row r="292" spans="1:35" ht="12.75">
      <c r="A292" s="160"/>
      <c r="B292" s="160"/>
      <c r="C292" s="160"/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162"/>
      <c r="AF292" s="162"/>
      <c r="AG292" s="162"/>
      <c r="AH292" s="162"/>
      <c r="AI292" s="162"/>
    </row>
    <row r="293" spans="1:35" ht="12.75">
      <c r="A293" s="160"/>
      <c r="B293" s="160"/>
      <c r="C293" s="160"/>
      <c r="D293" s="160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2"/>
      <c r="AF293" s="162"/>
      <c r="AG293" s="162"/>
      <c r="AH293" s="162"/>
      <c r="AI293" s="162"/>
    </row>
    <row r="294" spans="1:35" ht="12.75">
      <c r="A294" s="160"/>
      <c r="B294" s="160"/>
      <c r="C294" s="160"/>
      <c r="D294" s="160"/>
      <c r="E294" s="160"/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60"/>
      <c r="AD294" s="160"/>
      <c r="AE294" s="162"/>
      <c r="AF294" s="162"/>
      <c r="AG294" s="162"/>
      <c r="AH294" s="162"/>
      <c r="AI294" s="162"/>
    </row>
    <row r="295" spans="1:35" ht="12.75">
      <c r="A295" s="160"/>
      <c r="B295" s="160"/>
      <c r="C295" s="160"/>
      <c r="D295" s="160"/>
      <c r="E295" s="160"/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60"/>
      <c r="AD295" s="160"/>
      <c r="AE295" s="162"/>
      <c r="AF295" s="162"/>
      <c r="AG295" s="162"/>
      <c r="AH295" s="162"/>
      <c r="AI295" s="162"/>
    </row>
    <row r="296" spans="1:35" ht="12.75">
      <c r="A296" s="162"/>
      <c r="B296" s="162"/>
      <c r="C296" s="162"/>
      <c r="D296" s="162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62"/>
      <c r="U296" s="162"/>
      <c r="V296" s="162"/>
      <c r="W296" s="162"/>
      <c r="X296" s="162"/>
      <c r="Y296" s="162"/>
      <c r="Z296" s="162"/>
      <c r="AA296" s="162"/>
      <c r="AB296" s="162"/>
      <c r="AC296" s="162"/>
      <c r="AD296" s="162"/>
      <c r="AE296" s="162"/>
      <c r="AF296" s="162"/>
      <c r="AG296" s="162"/>
      <c r="AH296" s="162"/>
      <c r="AI296" s="162"/>
    </row>
    <row r="297" spans="1:35" ht="12.75">
      <c r="A297" s="162"/>
      <c r="B297" s="162"/>
      <c r="C297" s="162"/>
      <c r="D297" s="162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62"/>
      <c r="U297" s="162"/>
      <c r="V297" s="162"/>
      <c r="W297" s="162"/>
      <c r="X297" s="162"/>
      <c r="Y297" s="162"/>
      <c r="Z297" s="162"/>
      <c r="AA297" s="162"/>
      <c r="AB297" s="162"/>
      <c r="AC297" s="162"/>
      <c r="AD297" s="162"/>
      <c r="AE297" s="162"/>
      <c r="AF297" s="162"/>
      <c r="AG297" s="162"/>
      <c r="AH297" s="162"/>
      <c r="AI297" s="162"/>
    </row>
    <row r="298" spans="1:35" ht="12.75">
      <c r="A298" s="162"/>
      <c r="B298" s="162"/>
      <c r="C298" s="162"/>
      <c r="D298" s="162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62"/>
      <c r="U298" s="162"/>
      <c r="V298" s="162"/>
      <c r="W298" s="162"/>
      <c r="X298" s="162"/>
      <c r="Y298" s="162"/>
      <c r="Z298" s="162"/>
      <c r="AA298" s="162"/>
      <c r="AB298" s="162"/>
      <c r="AC298" s="162"/>
      <c r="AD298" s="162"/>
      <c r="AE298" s="162"/>
      <c r="AF298" s="162"/>
      <c r="AG298" s="162"/>
      <c r="AH298" s="162"/>
      <c r="AI298" s="162"/>
    </row>
    <row r="299" spans="1:35" ht="12.75">
      <c r="A299" s="162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62"/>
      <c r="U299" s="162"/>
      <c r="V299" s="162"/>
      <c r="W299" s="162"/>
      <c r="X299" s="162"/>
      <c r="Y299" s="162"/>
      <c r="Z299" s="162"/>
      <c r="AA299" s="162"/>
      <c r="AB299" s="162"/>
      <c r="AC299" s="162"/>
      <c r="AD299" s="162"/>
      <c r="AE299" s="162"/>
      <c r="AF299" s="162"/>
      <c r="AG299" s="162"/>
      <c r="AH299" s="162"/>
      <c r="AI299" s="162"/>
    </row>
    <row r="300" spans="1:35" ht="12.75">
      <c r="A300" s="162"/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62"/>
      <c r="U300" s="162"/>
      <c r="V300" s="162"/>
      <c r="W300" s="162"/>
      <c r="X300" s="162"/>
      <c r="Y300" s="162"/>
      <c r="Z300" s="162"/>
      <c r="AA300" s="162"/>
      <c r="AB300" s="162"/>
      <c r="AC300" s="162"/>
      <c r="AD300" s="162"/>
      <c r="AE300" s="162"/>
      <c r="AF300" s="162"/>
      <c r="AG300" s="162"/>
      <c r="AH300" s="162"/>
      <c r="AI300" s="162"/>
    </row>
    <row r="301" spans="1:35" ht="12.75">
      <c r="A301" s="162"/>
      <c r="B301" s="162"/>
      <c r="C301" s="162"/>
      <c r="D301" s="162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62"/>
      <c r="U301" s="162"/>
      <c r="V301" s="162"/>
      <c r="W301" s="162"/>
      <c r="X301" s="162"/>
      <c r="Y301" s="162"/>
      <c r="Z301" s="162"/>
      <c r="AA301" s="162"/>
      <c r="AB301" s="162"/>
      <c r="AC301" s="162"/>
      <c r="AD301" s="162"/>
      <c r="AE301" s="162"/>
      <c r="AF301" s="162"/>
      <c r="AG301" s="162"/>
      <c r="AH301" s="162"/>
      <c r="AI301" s="162"/>
    </row>
    <row r="302" spans="1:35" ht="12.75">
      <c r="A302" s="162"/>
      <c r="B302" s="162"/>
      <c r="C302" s="162"/>
      <c r="D302" s="162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62"/>
      <c r="U302" s="162"/>
      <c r="V302" s="162"/>
      <c r="W302" s="162"/>
      <c r="X302" s="162"/>
      <c r="Y302" s="162"/>
      <c r="Z302" s="162"/>
      <c r="AA302" s="162"/>
      <c r="AB302" s="162"/>
      <c r="AC302" s="162"/>
      <c r="AD302" s="162"/>
      <c r="AE302" s="162"/>
      <c r="AF302" s="162"/>
      <c r="AG302" s="162"/>
      <c r="AH302" s="162"/>
      <c r="AI302" s="162"/>
    </row>
    <row r="303" spans="1:35" ht="12.75">
      <c r="A303" s="162"/>
      <c r="B303" s="162"/>
      <c r="C303" s="162"/>
      <c r="D303" s="162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62"/>
      <c r="U303" s="162"/>
      <c r="V303" s="162"/>
      <c r="W303" s="162"/>
      <c r="X303" s="162"/>
      <c r="Y303" s="162"/>
      <c r="Z303" s="162"/>
      <c r="AA303" s="162"/>
      <c r="AB303" s="162"/>
      <c r="AC303" s="162"/>
      <c r="AD303" s="162"/>
      <c r="AE303" s="162"/>
      <c r="AF303" s="162"/>
      <c r="AG303" s="162"/>
      <c r="AH303" s="162"/>
      <c r="AI303" s="162"/>
    </row>
    <row r="304" spans="1:35" ht="12.75">
      <c r="A304" s="162"/>
      <c r="B304" s="162"/>
      <c r="C304" s="162"/>
      <c r="D304" s="162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62"/>
      <c r="U304" s="162"/>
      <c r="V304" s="162"/>
      <c r="W304" s="162"/>
      <c r="X304" s="162"/>
      <c r="Y304" s="162"/>
      <c r="Z304" s="162"/>
      <c r="AA304" s="162"/>
      <c r="AB304" s="162"/>
      <c r="AC304" s="162"/>
      <c r="AD304" s="162"/>
      <c r="AE304" s="162"/>
      <c r="AF304" s="162"/>
      <c r="AG304" s="162"/>
      <c r="AH304" s="162"/>
      <c r="AI304" s="162"/>
    </row>
    <row r="305" spans="1:35" ht="12.75">
      <c r="A305" s="162"/>
      <c r="B305" s="162"/>
      <c r="C305" s="162"/>
      <c r="D305" s="162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62"/>
      <c r="U305" s="162"/>
      <c r="V305" s="162"/>
      <c r="W305" s="162"/>
      <c r="X305" s="162"/>
      <c r="Y305" s="162"/>
      <c r="Z305" s="162"/>
      <c r="AA305" s="162"/>
      <c r="AB305" s="162"/>
      <c r="AC305" s="162"/>
      <c r="AD305" s="162"/>
      <c r="AE305" s="162"/>
      <c r="AF305" s="162"/>
      <c r="AG305" s="162"/>
      <c r="AH305" s="162"/>
      <c r="AI305" s="162"/>
    </row>
    <row r="306" spans="1:35" ht="12.75">
      <c r="A306" s="162"/>
      <c r="B306" s="162"/>
      <c r="C306" s="162"/>
      <c r="D306" s="162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62"/>
      <c r="U306" s="162"/>
      <c r="V306" s="162"/>
      <c r="W306" s="162"/>
      <c r="X306" s="162"/>
      <c r="Y306" s="162"/>
      <c r="Z306" s="162"/>
      <c r="AA306" s="162"/>
      <c r="AB306" s="162"/>
      <c r="AC306" s="162"/>
      <c r="AD306" s="162"/>
      <c r="AE306" s="162"/>
      <c r="AF306" s="162"/>
      <c r="AG306" s="162"/>
      <c r="AH306" s="162"/>
      <c r="AI306" s="162"/>
    </row>
    <row r="307" spans="1:35" ht="12.75">
      <c r="A307" s="162"/>
      <c r="B307" s="162"/>
      <c r="C307" s="162"/>
      <c r="D307" s="162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62"/>
      <c r="U307" s="162"/>
      <c r="V307" s="162"/>
      <c r="W307" s="162"/>
      <c r="X307" s="162"/>
      <c r="Y307" s="162"/>
      <c r="Z307" s="162"/>
      <c r="AA307" s="162"/>
      <c r="AB307" s="162"/>
      <c r="AC307" s="162"/>
      <c r="AD307" s="162"/>
      <c r="AE307" s="162"/>
      <c r="AF307" s="162"/>
      <c r="AG307" s="162"/>
      <c r="AH307" s="162"/>
      <c r="AI307" s="162"/>
    </row>
    <row r="308" spans="1:35" ht="12.75">
      <c r="A308" s="162"/>
      <c r="B308" s="162"/>
      <c r="C308" s="162"/>
      <c r="D308" s="162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62"/>
      <c r="U308" s="162"/>
      <c r="V308" s="162"/>
      <c r="W308" s="162"/>
      <c r="X308" s="162"/>
      <c r="Y308" s="162"/>
      <c r="Z308" s="162"/>
      <c r="AA308" s="162"/>
      <c r="AB308" s="162"/>
      <c r="AC308" s="162"/>
      <c r="AD308" s="162"/>
      <c r="AE308" s="162"/>
      <c r="AF308" s="162"/>
      <c r="AG308" s="162"/>
      <c r="AH308" s="162"/>
      <c r="AI308" s="162"/>
    </row>
    <row r="309" spans="1:35" ht="12.75">
      <c r="A309" s="162"/>
      <c r="B309" s="162"/>
      <c r="C309" s="162"/>
      <c r="D309" s="162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62"/>
      <c r="U309" s="162"/>
      <c r="V309" s="162"/>
      <c r="W309" s="162"/>
      <c r="X309" s="162"/>
      <c r="Y309" s="162"/>
      <c r="Z309" s="162"/>
      <c r="AA309" s="162"/>
      <c r="AB309" s="162"/>
      <c r="AC309" s="162"/>
      <c r="AD309" s="162"/>
      <c r="AE309" s="162"/>
      <c r="AF309" s="162"/>
      <c r="AG309" s="162"/>
      <c r="AH309" s="162"/>
      <c r="AI309" s="162"/>
    </row>
    <row r="310" spans="1:35" ht="12.75">
      <c r="A310" s="162"/>
      <c r="B310" s="162"/>
      <c r="C310" s="162"/>
      <c r="D310" s="162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62"/>
      <c r="U310" s="162"/>
      <c r="V310" s="162"/>
      <c r="W310" s="162"/>
      <c r="X310" s="162"/>
      <c r="Y310" s="162"/>
      <c r="Z310" s="162"/>
      <c r="AA310" s="162"/>
      <c r="AB310" s="162"/>
      <c r="AC310" s="162"/>
      <c r="AD310" s="162"/>
      <c r="AE310" s="162"/>
      <c r="AF310" s="162"/>
      <c r="AG310" s="162"/>
      <c r="AH310" s="162"/>
      <c r="AI310" s="162"/>
    </row>
    <row r="311" spans="1:35" ht="12.75">
      <c r="A311" s="162"/>
      <c r="B311" s="162"/>
      <c r="C311" s="162"/>
      <c r="D311" s="162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62"/>
      <c r="U311" s="162"/>
      <c r="V311" s="162"/>
      <c r="W311" s="162"/>
      <c r="X311" s="162"/>
      <c r="Y311" s="162"/>
      <c r="Z311" s="162"/>
      <c r="AA311" s="162"/>
      <c r="AB311" s="162"/>
      <c r="AC311" s="162"/>
      <c r="AD311" s="162"/>
      <c r="AE311" s="162"/>
      <c r="AF311" s="162"/>
      <c r="AG311" s="162"/>
      <c r="AH311" s="162"/>
      <c r="AI311" s="162"/>
    </row>
    <row r="312" spans="1:35" ht="12.75">
      <c r="A312" s="162"/>
      <c r="B312" s="162"/>
      <c r="C312" s="162"/>
      <c r="D312" s="162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62"/>
      <c r="U312" s="162"/>
      <c r="V312" s="162"/>
      <c r="W312" s="162"/>
      <c r="X312" s="162"/>
      <c r="Y312" s="162"/>
      <c r="Z312" s="162"/>
      <c r="AA312" s="162"/>
      <c r="AB312" s="162"/>
      <c r="AC312" s="162"/>
      <c r="AD312" s="162"/>
      <c r="AE312" s="162"/>
      <c r="AF312" s="162"/>
      <c r="AG312" s="162"/>
      <c r="AH312" s="162"/>
      <c r="AI312" s="162"/>
    </row>
    <row r="313" spans="1:35" ht="12.75">
      <c r="A313" s="162"/>
      <c r="B313" s="162"/>
      <c r="C313" s="162"/>
      <c r="D313" s="162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62"/>
      <c r="U313" s="162"/>
      <c r="V313" s="162"/>
      <c r="W313" s="162"/>
      <c r="X313" s="162"/>
      <c r="Y313" s="162"/>
      <c r="Z313" s="162"/>
      <c r="AA313" s="162"/>
      <c r="AB313" s="162"/>
      <c r="AC313" s="162"/>
      <c r="AD313" s="162"/>
      <c r="AE313" s="162"/>
      <c r="AF313" s="162"/>
      <c r="AG313" s="162"/>
      <c r="AH313" s="162"/>
      <c r="AI313" s="162"/>
    </row>
    <row r="314" spans="1:35" ht="12.75">
      <c r="A314" s="162"/>
      <c r="B314" s="162"/>
      <c r="C314" s="162"/>
      <c r="D314" s="162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62"/>
      <c r="U314" s="162"/>
      <c r="V314" s="162"/>
      <c r="W314" s="162"/>
      <c r="X314" s="162"/>
      <c r="Y314" s="162"/>
      <c r="Z314" s="162"/>
      <c r="AA314" s="162"/>
      <c r="AB314" s="162"/>
      <c r="AC314" s="162"/>
      <c r="AD314" s="162"/>
      <c r="AE314" s="162"/>
      <c r="AF314" s="162"/>
      <c r="AG314" s="162"/>
      <c r="AH314" s="162"/>
      <c r="AI314" s="162"/>
    </row>
    <row r="315" spans="1:35" ht="12.75">
      <c r="A315" s="162"/>
      <c r="B315" s="162"/>
      <c r="C315" s="162"/>
      <c r="D315" s="162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62"/>
      <c r="U315" s="162"/>
      <c r="V315" s="162"/>
      <c r="W315" s="162"/>
      <c r="X315" s="162"/>
      <c r="Y315" s="162"/>
      <c r="Z315" s="162"/>
      <c r="AA315" s="162"/>
      <c r="AB315" s="162"/>
      <c r="AC315" s="162"/>
      <c r="AD315" s="162"/>
      <c r="AE315" s="162"/>
      <c r="AF315" s="162"/>
      <c r="AG315" s="162"/>
      <c r="AH315" s="162"/>
      <c r="AI315" s="162"/>
    </row>
    <row r="316" spans="1:35" ht="12.75">
      <c r="A316" s="162"/>
      <c r="B316" s="162"/>
      <c r="C316" s="162"/>
      <c r="D316" s="162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62"/>
      <c r="U316" s="162"/>
      <c r="V316" s="162"/>
      <c r="W316" s="162"/>
      <c r="X316" s="162"/>
      <c r="Y316" s="162"/>
      <c r="Z316" s="162"/>
      <c r="AA316" s="162"/>
      <c r="AB316" s="162"/>
      <c r="AC316" s="162"/>
      <c r="AD316" s="162"/>
      <c r="AE316" s="162"/>
      <c r="AF316" s="162"/>
      <c r="AG316" s="162"/>
      <c r="AH316" s="162"/>
      <c r="AI316" s="162"/>
    </row>
    <row r="317" spans="1:35" ht="12.75">
      <c r="A317" s="162"/>
      <c r="B317" s="162"/>
      <c r="C317" s="162"/>
      <c r="D317" s="162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62"/>
      <c r="U317" s="162"/>
      <c r="V317" s="162"/>
      <c r="W317" s="162"/>
      <c r="X317" s="162"/>
      <c r="Y317" s="162"/>
      <c r="Z317" s="162"/>
      <c r="AA317" s="162"/>
      <c r="AB317" s="162"/>
      <c r="AC317" s="162"/>
      <c r="AD317" s="162"/>
      <c r="AE317" s="162"/>
      <c r="AF317" s="162"/>
      <c r="AG317" s="162"/>
      <c r="AH317" s="162"/>
      <c r="AI317" s="162"/>
    </row>
    <row r="318" spans="1:35" ht="12.75">
      <c r="A318" s="162"/>
      <c r="B318" s="162"/>
      <c r="C318" s="162"/>
      <c r="D318" s="162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62"/>
      <c r="U318" s="162"/>
      <c r="V318" s="162"/>
      <c r="W318" s="162"/>
      <c r="X318" s="162"/>
      <c r="Y318" s="162"/>
      <c r="Z318" s="162"/>
      <c r="AA318" s="162"/>
      <c r="AB318" s="162"/>
      <c r="AC318" s="162"/>
      <c r="AD318" s="162"/>
      <c r="AE318" s="162"/>
      <c r="AF318" s="162"/>
      <c r="AG318" s="162"/>
      <c r="AH318" s="162"/>
      <c r="AI318" s="162"/>
    </row>
    <row r="319" spans="1:35" ht="12.75">
      <c r="A319" s="162"/>
      <c r="B319" s="162"/>
      <c r="C319" s="162"/>
      <c r="D319" s="162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62"/>
      <c r="U319" s="162"/>
      <c r="V319" s="162"/>
      <c r="W319" s="162"/>
      <c r="X319" s="162"/>
      <c r="Y319" s="162"/>
      <c r="Z319" s="162"/>
      <c r="AA319" s="162"/>
      <c r="AB319" s="162"/>
      <c r="AC319" s="162"/>
      <c r="AD319" s="162"/>
      <c r="AE319" s="162"/>
      <c r="AF319" s="162"/>
      <c r="AG319" s="162"/>
      <c r="AH319" s="162"/>
      <c r="AI319" s="162"/>
    </row>
    <row r="320" spans="1:35" ht="12.75">
      <c r="A320" s="162"/>
      <c r="B320" s="162"/>
      <c r="C320" s="162"/>
      <c r="D320" s="162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62"/>
      <c r="U320" s="162"/>
      <c r="V320" s="162"/>
      <c r="W320" s="162"/>
      <c r="X320" s="162"/>
      <c r="Y320" s="162"/>
      <c r="Z320" s="162"/>
      <c r="AA320" s="162"/>
      <c r="AB320" s="162"/>
      <c r="AC320" s="162"/>
      <c r="AD320" s="162"/>
      <c r="AE320" s="162"/>
      <c r="AF320" s="162"/>
      <c r="AG320" s="162"/>
      <c r="AH320" s="162"/>
      <c r="AI320" s="162"/>
    </row>
    <row r="321" spans="1:35" ht="12.75">
      <c r="A321" s="162"/>
      <c r="B321" s="162"/>
      <c r="C321" s="162"/>
      <c r="D321" s="162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62"/>
      <c r="U321" s="162"/>
      <c r="V321" s="162"/>
      <c r="W321" s="162"/>
      <c r="X321" s="162"/>
      <c r="Y321" s="162"/>
      <c r="Z321" s="162"/>
      <c r="AA321" s="162"/>
      <c r="AB321" s="162"/>
      <c r="AC321" s="162"/>
      <c r="AD321" s="162"/>
      <c r="AE321" s="162"/>
      <c r="AF321" s="162"/>
      <c r="AG321" s="162"/>
      <c r="AH321" s="162"/>
      <c r="AI321" s="162"/>
    </row>
    <row r="322" spans="1:35" ht="12.75">
      <c r="A322" s="162"/>
      <c r="B322" s="162"/>
      <c r="C322" s="162"/>
      <c r="D322" s="162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62"/>
      <c r="U322" s="162"/>
      <c r="V322" s="162"/>
      <c r="W322" s="162"/>
      <c r="X322" s="162"/>
      <c r="Y322" s="162"/>
      <c r="Z322" s="162"/>
      <c r="AA322" s="162"/>
      <c r="AB322" s="162"/>
      <c r="AC322" s="162"/>
      <c r="AD322" s="162"/>
      <c r="AE322" s="162"/>
      <c r="AF322" s="162"/>
      <c r="AG322" s="162"/>
      <c r="AH322" s="162"/>
      <c r="AI322" s="162"/>
    </row>
    <row r="323" spans="1:35" ht="12.75">
      <c r="A323" s="162"/>
      <c r="B323" s="162"/>
      <c r="C323" s="162"/>
      <c r="D323" s="162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62"/>
      <c r="U323" s="162"/>
      <c r="V323" s="162"/>
      <c r="W323" s="162"/>
      <c r="X323" s="162"/>
      <c r="Y323" s="162"/>
      <c r="Z323" s="162"/>
      <c r="AA323" s="162"/>
      <c r="AB323" s="162"/>
      <c r="AC323" s="162"/>
      <c r="AD323" s="162"/>
      <c r="AE323" s="162"/>
      <c r="AF323" s="162"/>
      <c r="AG323" s="162"/>
      <c r="AH323" s="162"/>
      <c r="AI323" s="162"/>
    </row>
    <row r="324" spans="1:35" ht="12.75">
      <c r="A324" s="162"/>
      <c r="B324" s="162"/>
      <c r="C324" s="162"/>
      <c r="D324" s="162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62"/>
      <c r="U324" s="162"/>
      <c r="V324" s="162"/>
      <c r="W324" s="162"/>
      <c r="X324" s="162"/>
      <c r="Y324" s="162"/>
      <c r="Z324" s="162"/>
      <c r="AA324" s="162"/>
      <c r="AB324" s="162"/>
      <c r="AC324" s="162"/>
      <c r="AD324" s="162"/>
      <c r="AE324" s="162"/>
      <c r="AF324" s="162"/>
      <c r="AG324" s="162"/>
      <c r="AH324" s="162"/>
      <c r="AI324" s="162"/>
    </row>
    <row r="325" spans="1:35" ht="12.75">
      <c r="A325" s="162"/>
      <c r="B325" s="162"/>
      <c r="C325" s="162"/>
      <c r="D325" s="162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62"/>
      <c r="U325" s="162"/>
      <c r="V325" s="162"/>
      <c r="W325" s="162"/>
      <c r="X325" s="162"/>
      <c r="Y325" s="162"/>
      <c r="Z325" s="162"/>
      <c r="AA325" s="162"/>
      <c r="AB325" s="162"/>
      <c r="AC325" s="162"/>
      <c r="AD325" s="162"/>
      <c r="AE325" s="162"/>
      <c r="AF325" s="162"/>
      <c r="AG325" s="162"/>
      <c r="AH325" s="162"/>
      <c r="AI325" s="162"/>
    </row>
    <row r="326" spans="1:35" ht="12.75">
      <c r="A326" s="162"/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62"/>
      <c r="U326" s="162"/>
      <c r="V326" s="162"/>
      <c r="W326" s="162"/>
      <c r="X326" s="162"/>
      <c r="Y326" s="162"/>
      <c r="Z326" s="162"/>
      <c r="AA326" s="162"/>
      <c r="AB326" s="162"/>
      <c r="AC326" s="162"/>
      <c r="AD326" s="162"/>
      <c r="AE326" s="162"/>
      <c r="AF326" s="162"/>
      <c r="AG326" s="162"/>
      <c r="AH326" s="162"/>
      <c r="AI326" s="162"/>
    </row>
    <row r="327" spans="1:35" ht="12.75">
      <c r="A327" s="162"/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62"/>
      <c r="U327" s="162"/>
      <c r="V327" s="162"/>
      <c r="W327" s="162"/>
      <c r="X327" s="162"/>
      <c r="Y327" s="162"/>
      <c r="Z327" s="162"/>
      <c r="AA327" s="162"/>
      <c r="AB327" s="162"/>
      <c r="AC327" s="162"/>
      <c r="AD327" s="162"/>
      <c r="AE327" s="162"/>
      <c r="AF327" s="162"/>
      <c r="AG327" s="162"/>
      <c r="AH327" s="162"/>
      <c r="AI327" s="162"/>
    </row>
    <row r="328" spans="1:35" ht="12.75">
      <c r="A328" s="162"/>
      <c r="B328" s="162"/>
      <c r="C328" s="162"/>
      <c r="D328" s="162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62"/>
      <c r="U328" s="162"/>
      <c r="V328" s="162"/>
      <c r="W328" s="162"/>
      <c r="X328" s="162"/>
      <c r="Y328" s="162"/>
      <c r="Z328" s="162"/>
      <c r="AA328" s="162"/>
      <c r="AB328" s="162"/>
      <c r="AC328" s="162"/>
      <c r="AD328" s="162"/>
      <c r="AE328" s="162"/>
      <c r="AF328" s="162"/>
      <c r="AG328" s="162"/>
      <c r="AH328" s="162"/>
      <c r="AI328" s="162"/>
    </row>
    <row r="329" spans="1:35" ht="12.75">
      <c r="A329" s="162"/>
      <c r="B329" s="162"/>
      <c r="C329" s="162"/>
      <c r="D329" s="162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62"/>
      <c r="U329" s="162"/>
      <c r="V329" s="162"/>
      <c r="W329" s="162"/>
      <c r="X329" s="162"/>
      <c r="Y329" s="162"/>
      <c r="Z329" s="162"/>
      <c r="AA329" s="162"/>
      <c r="AB329" s="162"/>
      <c r="AC329" s="162"/>
      <c r="AD329" s="162"/>
      <c r="AE329" s="162"/>
      <c r="AF329" s="162"/>
      <c r="AG329" s="162"/>
      <c r="AH329" s="162"/>
      <c r="AI329" s="162"/>
    </row>
    <row r="330" spans="1:35" ht="12.75">
      <c r="A330" s="162"/>
      <c r="B330" s="162"/>
      <c r="C330" s="162"/>
      <c r="D330" s="162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62"/>
      <c r="U330" s="162"/>
      <c r="V330" s="162"/>
      <c r="W330" s="162"/>
      <c r="X330" s="162"/>
      <c r="Y330" s="162"/>
      <c r="Z330" s="162"/>
      <c r="AA330" s="162"/>
      <c r="AB330" s="162"/>
      <c r="AC330" s="162"/>
      <c r="AD330" s="162"/>
      <c r="AE330" s="162"/>
      <c r="AF330" s="162"/>
      <c r="AG330" s="162"/>
      <c r="AH330" s="162"/>
      <c r="AI330" s="162"/>
    </row>
    <row r="331" spans="1:35" ht="12.75">
      <c r="A331" s="162"/>
      <c r="B331" s="162"/>
      <c r="C331" s="162"/>
      <c r="D331" s="162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62"/>
      <c r="U331" s="162"/>
      <c r="V331" s="162"/>
      <c r="W331" s="162"/>
      <c r="X331" s="162"/>
      <c r="Y331" s="162"/>
      <c r="Z331" s="162"/>
      <c r="AA331" s="162"/>
      <c r="AB331" s="162"/>
      <c r="AC331" s="162"/>
      <c r="AD331" s="162"/>
      <c r="AE331" s="162"/>
      <c r="AF331" s="162"/>
      <c r="AG331" s="162"/>
      <c r="AH331" s="162"/>
      <c r="AI331" s="162"/>
    </row>
    <row r="332" spans="1:35" ht="12.75">
      <c r="A332" s="162"/>
      <c r="B332" s="162"/>
      <c r="C332" s="162"/>
      <c r="D332" s="162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62"/>
      <c r="U332" s="162"/>
      <c r="V332" s="162"/>
      <c r="W332" s="162"/>
      <c r="X332" s="162"/>
      <c r="Y332" s="162"/>
      <c r="Z332" s="162"/>
      <c r="AA332" s="162"/>
      <c r="AB332" s="162"/>
      <c r="AC332" s="162"/>
      <c r="AD332" s="162"/>
      <c r="AE332" s="162"/>
      <c r="AF332" s="162"/>
      <c r="AG332" s="162"/>
      <c r="AH332" s="162"/>
      <c r="AI332" s="162"/>
    </row>
    <row r="333" spans="1:35" ht="12.75">
      <c r="A333" s="162"/>
      <c r="B333" s="162"/>
      <c r="C333" s="162"/>
      <c r="D333" s="162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62"/>
      <c r="U333" s="162"/>
      <c r="V333" s="162"/>
      <c r="W333" s="162"/>
      <c r="X333" s="162"/>
      <c r="Y333" s="162"/>
      <c r="Z333" s="162"/>
      <c r="AA333" s="162"/>
      <c r="AB333" s="162"/>
      <c r="AC333" s="162"/>
      <c r="AD333" s="162"/>
      <c r="AE333" s="162"/>
      <c r="AF333" s="162"/>
      <c r="AG333" s="162"/>
      <c r="AH333" s="162"/>
      <c r="AI333" s="162"/>
    </row>
    <row r="334" spans="1:35" ht="12.75">
      <c r="A334" s="162"/>
      <c r="B334" s="162"/>
      <c r="C334" s="162"/>
      <c r="D334" s="162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62"/>
      <c r="U334" s="162"/>
      <c r="V334" s="162"/>
      <c r="W334" s="162"/>
      <c r="X334" s="162"/>
      <c r="Y334" s="162"/>
      <c r="Z334" s="162"/>
      <c r="AA334" s="162"/>
      <c r="AB334" s="162"/>
      <c r="AC334" s="162"/>
      <c r="AD334" s="162"/>
      <c r="AE334" s="162"/>
      <c r="AF334" s="162"/>
      <c r="AG334" s="162"/>
      <c r="AH334" s="162"/>
      <c r="AI334" s="162"/>
    </row>
    <row r="335" spans="1:35" ht="12.75">
      <c r="A335" s="162"/>
      <c r="B335" s="162"/>
      <c r="C335" s="162"/>
      <c r="D335" s="162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62"/>
      <c r="U335" s="162"/>
      <c r="V335" s="162"/>
      <c r="W335" s="162"/>
      <c r="X335" s="162"/>
      <c r="Y335" s="162"/>
      <c r="Z335" s="162"/>
      <c r="AA335" s="162"/>
      <c r="AB335" s="162"/>
      <c r="AC335" s="162"/>
      <c r="AD335" s="162"/>
      <c r="AE335" s="162"/>
      <c r="AF335" s="162"/>
      <c r="AG335" s="162"/>
      <c r="AH335" s="162"/>
      <c r="AI335" s="162"/>
    </row>
    <row r="336" spans="1:35" ht="12.75">
      <c r="A336" s="162"/>
      <c r="B336" s="162"/>
      <c r="C336" s="162"/>
      <c r="D336" s="162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62"/>
      <c r="U336" s="162"/>
      <c r="V336" s="162"/>
      <c r="W336" s="162"/>
      <c r="X336" s="162"/>
      <c r="Y336" s="162"/>
      <c r="Z336" s="162"/>
      <c r="AA336" s="162"/>
      <c r="AB336" s="162"/>
      <c r="AC336" s="162"/>
      <c r="AD336" s="162"/>
      <c r="AE336" s="162"/>
      <c r="AF336" s="162"/>
      <c r="AG336" s="162"/>
      <c r="AH336" s="162"/>
      <c r="AI336" s="162"/>
    </row>
    <row r="337" spans="1:35" ht="12.75">
      <c r="A337" s="162"/>
      <c r="B337" s="162"/>
      <c r="C337" s="162"/>
      <c r="D337" s="162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62"/>
      <c r="U337" s="162"/>
      <c r="V337" s="162"/>
      <c r="W337" s="162"/>
      <c r="X337" s="162"/>
      <c r="Y337" s="162"/>
      <c r="Z337" s="162"/>
      <c r="AA337" s="162"/>
      <c r="AB337" s="162"/>
      <c r="AC337" s="162"/>
      <c r="AD337" s="162"/>
      <c r="AE337" s="162"/>
      <c r="AF337" s="162"/>
      <c r="AG337" s="162"/>
      <c r="AH337" s="162"/>
      <c r="AI337" s="162"/>
    </row>
    <row r="338" spans="1:35" ht="12.75">
      <c r="A338" s="162"/>
      <c r="B338" s="162"/>
      <c r="C338" s="162"/>
      <c r="D338" s="162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62"/>
      <c r="U338" s="162"/>
      <c r="V338" s="162"/>
      <c r="W338" s="162"/>
      <c r="X338" s="162"/>
      <c r="Y338" s="162"/>
      <c r="Z338" s="162"/>
      <c r="AA338" s="162"/>
      <c r="AB338" s="162"/>
      <c r="AC338" s="162"/>
      <c r="AD338" s="162"/>
      <c r="AE338" s="162"/>
      <c r="AF338" s="162"/>
      <c r="AG338" s="162"/>
      <c r="AH338" s="162"/>
      <c r="AI338" s="162"/>
    </row>
    <row r="339" spans="1:35" ht="12.75">
      <c r="A339" s="162"/>
      <c r="B339" s="162"/>
      <c r="C339" s="162"/>
      <c r="D339" s="162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2"/>
      <c r="U339" s="162"/>
      <c r="V339" s="162"/>
      <c r="W339" s="162"/>
      <c r="X339" s="162"/>
      <c r="Y339" s="162"/>
      <c r="Z339" s="162"/>
      <c r="AA339" s="162"/>
      <c r="AB339" s="162"/>
      <c r="AC339" s="162"/>
      <c r="AD339" s="162"/>
      <c r="AE339" s="162"/>
      <c r="AF339" s="162"/>
      <c r="AG339" s="162"/>
      <c r="AH339" s="162"/>
      <c r="AI339" s="162"/>
    </row>
    <row r="340" spans="1:35" ht="12.75">
      <c r="A340" s="162"/>
      <c r="B340" s="162"/>
      <c r="C340" s="162"/>
      <c r="D340" s="162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2"/>
      <c r="U340" s="162"/>
      <c r="V340" s="162"/>
      <c r="W340" s="162"/>
      <c r="X340" s="162"/>
      <c r="Y340" s="162"/>
      <c r="Z340" s="162"/>
      <c r="AA340" s="162"/>
      <c r="AB340" s="162"/>
      <c r="AC340" s="162"/>
      <c r="AD340" s="162"/>
      <c r="AE340" s="162"/>
      <c r="AF340" s="162"/>
      <c r="AG340" s="162"/>
      <c r="AH340" s="162"/>
      <c r="AI340" s="162"/>
    </row>
    <row r="341" spans="1:35" ht="12.75">
      <c r="A341" s="162"/>
      <c r="B341" s="162"/>
      <c r="C341" s="162"/>
      <c r="D341" s="162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2"/>
      <c r="U341" s="162"/>
      <c r="V341" s="162"/>
      <c r="W341" s="162"/>
      <c r="X341" s="162"/>
      <c r="Y341" s="162"/>
      <c r="Z341" s="162"/>
      <c r="AA341" s="162"/>
      <c r="AB341" s="162"/>
      <c r="AC341" s="162"/>
      <c r="AD341" s="162"/>
      <c r="AE341" s="162"/>
      <c r="AF341" s="162"/>
      <c r="AG341" s="162"/>
      <c r="AH341" s="162"/>
      <c r="AI341" s="162"/>
    </row>
    <row r="342" spans="1:35" ht="12.75">
      <c r="A342" s="162"/>
      <c r="B342" s="162"/>
      <c r="C342" s="162"/>
      <c r="D342" s="162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2"/>
      <c r="U342" s="162"/>
      <c r="V342" s="162"/>
      <c r="W342" s="162"/>
      <c r="X342" s="162"/>
      <c r="Y342" s="162"/>
      <c r="Z342" s="162"/>
      <c r="AA342" s="162"/>
      <c r="AB342" s="162"/>
      <c r="AC342" s="162"/>
      <c r="AD342" s="162"/>
      <c r="AE342" s="162"/>
      <c r="AF342" s="162"/>
      <c r="AG342" s="162"/>
      <c r="AH342" s="162"/>
      <c r="AI342" s="162"/>
    </row>
    <row r="343" spans="1:35" ht="12.75">
      <c r="A343" s="162"/>
      <c r="B343" s="162"/>
      <c r="C343" s="162"/>
      <c r="D343" s="162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2"/>
      <c r="U343" s="162"/>
      <c r="V343" s="162"/>
      <c r="W343" s="162"/>
      <c r="X343" s="162"/>
      <c r="Y343" s="162"/>
      <c r="Z343" s="162"/>
      <c r="AA343" s="162"/>
      <c r="AB343" s="162"/>
      <c r="AC343" s="162"/>
      <c r="AD343" s="162"/>
      <c r="AE343" s="162"/>
      <c r="AF343" s="162"/>
      <c r="AG343" s="162"/>
      <c r="AH343" s="162"/>
      <c r="AI343" s="162"/>
    </row>
    <row r="344" spans="1:35" ht="12.75">
      <c r="A344" s="162"/>
      <c r="B344" s="162"/>
      <c r="C344" s="162"/>
      <c r="D344" s="162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2"/>
      <c r="U344" s="162"/>
      <c r="V344" s="162"/>
      <c r="W344" s="162"/>
      <c r="X344" s="162"/>
      <c r="Y344" s="162"/>
      <c r="Z344" s="162"/>
      <c r="AA344" s="162"/>
      <c r="AB344" s="162"/>
      <c r="AC344" s="162"/>
      <c r="AD344" s="162"/>
      <c r="AE344" s="162"/>
      <c r="AF344" s="162"/>
      <c r="AG344" s="162"/>
      <c r="AH344" s="162"/>
      <c r="AI344" s="162"/>
    </row>
    <row r="345" spans="1:35" ht="12.75">
      <c r="A345" s="162"/>
      <c r="B345" s="162"/>
      <c r="C345" s="162"/>
      <c r="D345" s="162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2"/>
      <c r="U345" s="162"/>
      <c r="V345" s="162"/>
      <c r="W345" s="162"/>
      <c r="X345" s="162"/>
      <c r="Y345" s="162"/>
      <c r="Z345" s="162"/>
      <c r="AA345" s="162"/>
      <c r="AB345" s="162"/>
      <c r="AC345" s="162"/>
      <c r="AD345" s="162"/>
      <c r="AE345" s="162"/>
      <c r="AF345" s="162"/>
      <c r="AG345" s="162"/>
      <c r="AH345" s="162"/>
      <c r="AI345" s="162"/>
    </row>
    <row r="346" spans="1:35" ht="12.75">
      <c r="A346" s="162"/>
      <c r="B346" s="162"/>
      <c r="C346" s="162"/>
      <c r="D346" s="162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2"/>
      <c r="U346" s="162"/>
      <c r="V346" s="162"/>
      <c r="W346" s="162"/>
      <c r="X346" s="162"/>
      <c r="Y346" s="162"/>
      <c r="Z346" s="162"/>
      <c r="AA346" s="162"/>
      <c r="AB346" s="162"/>
      <c r="AC346" s="162"/>
      <c r="AD346" s="162"/>
      <c r="AE346" s="162"/>
      <c r="AF346" s="162"/>
      <c r="AG346" s="162"/>
      <c r="AH346" s="162"/>
      <c r="AI346" s="162"/>
    </row>
    <row r="347" spans="1:35" ht="12.75">
      <c r="A347" s="162"/>
      <c r="B347" s="162"/>
      <c r="C347" s="162"/>
      <c r="D347" s="162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2"/>
      <c r="U347" s="162"/>
      <c r="V347" s="162"/>
      <c r="W347" s="162"/>
      <c r="X347" s="162"/>
      <c r="Y347" s="162"/>
      <c r="Z347" s="162"/>
      <c r="AA347" s="162"/>
      <c r="AB347" s="162"/>
      <c r="AC347" s="162"/>
      <c r="AD347" s="162"/>
      <c r="AE347" s="162"/>
      <c r="AF347" s="162"/>
      <c r="AG347" s="162"/>
      <c r="AH347" s="162"/>
      <c r="AI347" s="162"/>
    </row>
    <row r="348" spans="1:35" ht="12.75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162"/>
      <c r="AB348" s="162"/>
      <c r="AC348" s="162"/>
      <c r="AD348" s="162"/>
      <c r="AE348" s="162"/>
      <c r="AF348" s="162"/>
      <c r="AG348" s="162"/>
      <c r="AH348" s="162"/>
      <c r="AI348" s="162"/>
    </row>
    <row r="349" spans="1:35" ht="12.75">
      <c r="A349" s="162"/>
      <c r="B349" s="162"/>
      <c r="C349" s="162"/>
      <c r="D349" s="162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2"/>
      <c r="U349" s="162"/>
      <c r="V349" s="162"/>
      <c r="W349" s="162"/>
      <c r="X349" s="162"/>
      <c r="Y349" s="162"/>
      <c r="Z349" s="162"/>
      <c r="AA349" s="162"/>
      <c r="AB349" s="162"/>
      <c r="AC349" s="162"/>
      <c r="AD349" s="162"/>
      <c r="AE349" s="162"/>
      <c r="AF349" s="162"/>
      <c r="AG349" s="162"/>
      <c r="AH349" s="162"/>
      <c r="AI349" s="162"/>
    </row>
    <row r="350" spans="1:35" ht="12.75">
      <c r="A350" s="162"/>
      <c r="B350" s="162"/>
      <c r="C350" s="162"/>
      <c r="D350" s="162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2"/>
      <c r="U350" s="162"/>
      <c r="V350" s="162"/>
      <c r="W350" s="162"/>
      <c r="X350" s="162"/>
      <c r="Y350" s="162"/>
      <c r="Z350" s="162"/>
      <c r="AA350" s="162"/>
      <c r="AB350" s="162"/>
      <c r="AC350" s="162"/>
      <c r="AD350" s="162"/>
      <c r="AE350" s="162"/>
      <c r="AF350" s="162"/>
      <c r="AG350" s="162"/>
      <c r="AH350" s="162"/>
      <c r="AI350" s="162"/>
    </row>
    <row r="351" spans="1:35" ht="12.75">
      <c r="A351" s="162"/>
      <c r="B351" s="162"/>
      <c r="C351" s="162"/>
      <c r="D351" s="162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2"/>
      <c r="U351" s="162"/>
      <c r="V351" s="162"/>
      <c r="W351" s="162"/>
      <c r="X351" s="162"/>
      <c r="Y351" s="162"/>
      <c r="Z351" s="162"/>
      <c r="AA351" s="162"/>
      <c r="AB351" s="162"/>
      <c r="AC351" s="162"/>
      <c r="AD351" s="162"/>
      <c r="AE351" s="162"/>
      <c r="AF351" s="162"/>
      <c r="AG351" s="162"/>
      <c r="AH351" s="162"/>
      <c r="AI351" s="162"/>
    </row>
    <row r="352" spans="1:35" ht="12.75">
      <c r="A352" s="162"/>
      <c r="B352" s="162"/>
      <c r="C352" s="162"/>
      <c r="D352" s="162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2"/>
      <c r="U352" s="162"/>
      <c r="V352" s="162"/>
      <c r="W352" s="162"/>
      <c r="X352" s="162"/>
      <c r="Y352" s="162"/>
      <c r="Z352" s="162"/>
      <c r="AA352" s="162"/>
      <c r="AB352" s="162"/>
      <c r="AC352" s="162"/>
      <c r="AD352" s="162"/>
      <c r="AE352" s="162"/>
      <c r="AF352" s="162"/>
      <c r="AG352" s="162"/>
      <c r="AH352" s="162"/>
      <c r="AI352" s="162"/>
    </row>
    <row r="353" spans="1:35" ht="12.75">
      <c r="A353" s="162"/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  <c r="T353" s="162"/>
      <c r="U353" s="162"/>
      <c r="V353" s="162"/>
      <c r="W353" s="162"/>
      <c r="X353" s="162"/>
      <c r="Y353" s="162"/>
      <c r="Z353" s="162"/>
      <c r="AA353" s="162"/>
      <c r="AB353" s="162"/>
      <c r="AC353" s="162"/>
      <c r="AD353" s="162"/>
      <c r="AE353" s="162"/>
      <c r="AF353" s="162"/>
      <c r="AG353" s="162"/>
      <c r="AH353" s="162"/>
      <c r="AI353" s="162"/>
    </row>
    <row r="354" spans="1:35" ht="12.75">
      <c r="A354" s="162"/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  <c r="T354" s="162"/>
      <c r="U354" s="162"/>
      <c r="V354" s="162"/>
      <c r="W354" s="162"/>
      <c r="X354" s="162"/>
      <c r="Y354" s="162"/>
      <c r="Z354" s="162"/>
      <c r="AA354" s="162"/>
      <c r="AB354" s="162"/>
      <c r="AC354" s="162"/>
      <c r="AD354" s="162"/>
      <c r="AE354" s="162"/>
      <c r="AF354" s="162"/>
      <c r="AG354" s="162"/>
      <c r="AH354" s="162"/>
      <c r="AI354" s="162"/>
    </row>
    <row r="355" spans="1:35" ht="12.75">
      <c r="A355" s="162"/>
      <c r="B355" s="162"/>
      <c r="C355" s="162"/>
      <c r="D355" s="162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  <c r="T355" s="162"/>
      <c r="U355" s="162"/>
      <c r="V355" s="162"/>
      <c r="W355" s="162"/>
      <c r="X355" s="162"/>
      <c r="Y355" s="162"/>
      <c r="Z355" s="162"/>
      <c r="AA355" s="162"/>
      <c r="AB355" s="162"/>
      <c r="AC355" s="162"/>
      <c r="AD355" s="162"/>
      <c r="AE355" s="162"/>
      <c r="AF355" s="162"/>
      <c r="AG355" s="162"/>
      <c r="AH355" s="162"/>
      <c r="AI355" s="162"/>
    </row>
    <row r="356" spans="1:35" ht="12.75">
      <c r="A356" s="162"/>
      <c r="B356" s="162"/>
      <c r="C356" s="162"/>
      <c r="D356" s="162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  <c r="T356" s="162"/>
      <c r="U356" s="162"/>
      <c r="V356" s="162"/>
      <c r="W356" s="162"/>
      <c r="X356" s="162"/>
      <c r="Y356" s="162"/>
      <c r="Z356" s="162"/>
      <c r="AA356" s="162"/>
      <c r="AB356" s="162"/>
      <c r="AC356" s="162"/>
      <c r="AD356" s="162"/>
      <c r="AE356" s="162"/>
      <c r="AF356" s="162"/>
      <c r="AG356" s="162"/>
      <c r="AH356" s="162"/>
      <c r="AI356" s="162"/>
    </row>
    <row r="357" spans="1:35" ht="12.75">
      <c r="A357" s="162"/>
      <c r="B357" s="162"/>
      <c r="C357" s="162"/>
      <c r="D357" s="162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  <c r="T357" s="162"/>
      <c r="U357" s="162"/>
      <c r="V357" s="162"/>
      <c r="W357" s="162"/>
      <c r="X357" s="162"/>
      <c r="Y357" s="162"/>
      <c r="Z357" s="162"/>
      <c r="AA357" s="162"/>
      <c r="AB357" s="162"/>
      <c r="AC357" s="162"/>
      <c r="AD357" s="162"/>
      <c r="AE357" s="162"/>
      <c r="AF357" s="162"/>
      <c r="AG357" s="162"/>
      <c r="AH357" s="162"/>
      <c r="AI357" s="162"/>
    </row>
    <row r="358" spans="1:35" ht="12.75">
      <c r="A358" s="162"/>
      <c r="B358" s="162"/>
      <c r="C358" s="162"/>
      <c r="D358" s="162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  <c r="T358" s="162"/>
      <c r="U358" s="162"/>
      <c r="V358" s="162"/>
      <c r="W358" s="162"/>
      <c r="X358" s="162"/>
      <c r="Y358" s="162"/>
      <c r="Z358" s="162"/>
      <c r="AA358" s="162"/>
      <c r="AB358" s="162"/>
      <c r="AC358" s="162"/>
      <c r="AD358" s="162"/>
      <c r="AE358" s="162"/>
      <c r="AF358" s="162"/>
      <c r="AG358" s="162"/>
      <c r="AH358" s="162"/>
      <c r="AI358" s="162"/>
    </row>
    <row r="359" spans="1:35" ht="12.75">
      <c r="A359" s="162"/>
      <c r="B359" s="162"/>
      <c r="C359" s="162"/>
      <c r="D359" s="162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  <c r="T359" s="162"/>
      <c r="U359" s="162"/>
      <c r="V359" s="162"/>
      <c r="W359" s="162"/>
      <c r="X359" s="162"/>
      <c r="Y359" s="162"/>
      <c r="Z359" s="162"/>
      <c r="AA359" s="162"/>
      <c r="AB359" s="162"/>
      <c r="AC359" s="162"/>
      <c r="AD359" s="162"/>
      <c r="AE359" s="162"/>
      <c r="AF359" s="162"/>
      <c r="AG359" s="162"/>
      <c r="AH359" s="162"/>
      <c r="AI359" s="162"/>
    </row>
    <row r="360" spans="1:35" ht="12.75">
      <c r="A360" s="162"/>
      <c r="B360" s="162"/>
      <c r="C360" s="162"/>
      <c r="D360" s="162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  <c r="T360" s="162"/>
      <c r="U360" s="162"/>
      <c r="V360" s="162"/>
      <c r="W360" s="162"/>
      <c r="X360" s="162"/>
      <c r="Y360" s="162"/>
      <c r="Z360" s="162"/>
      <c r="AA360" s="162"/>
      <c r="AB360" s="162"/>
      <c r="AC360" s="162"/>
      <c r="AD360" s="162"/>
      <c r="AE360" s="162"/>
      <c r="AF360" s="162"/>
      <c r="AG360" s="162"/>
      <c r="AH360" s="162"/>
      <c r="AI360" s="162"/>
    </row>
    <row r="361" spans="1:35" ht="12.75">
      <c r="A361" s="162"/>
      <c r="B361" s="162"/>
      <c r="C361" s="162"/>
      <c r="D361" s="162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  <c r="T361" s="162"/>
      <c r="U361" s="162"/>
      <c r="V361" s="162"/>
      <c r="W361" s="162"/>
      <c r="X361" s="162"/>
      <c r="Y361" s="162"/>
      <c r="Z361" s="162"/>
      <c r="AA361" s="162"/>
      <c r="AB361" s="162"/>
      <c r="AC361" s="162"/>
      <c r="AD361" s="162"/>
      <c r="AE361" s="162"/>
      <c r="AF361" s="162"/>
      <c r="AG361" s="162"/>
      <c r="AH361" s="162"/>
      <c r="AI361" s="162"/>
    </row>
    <row r="362" spans="1:35" ht="12.75">
      <c r="A362" s="162"/>
      <c r="B362" s="162"/>
      <c r="C362" s="162"/>
      <c r="D362" s="162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  <c r="T362" s="162"/>
      <c r="U362" s="162"/>
      <c r="V362" s="162"/>
      <c r="W362" s="162"/>
      <c r="X362" s="162"/>
      <c r="Y362" s="162"/>
      <c r="Z362" s="162"/>
      <c r="AA362" s="162"/>
      <c r="AB362" s="162"/>
      <c r="AC362" s="162"/>
      <c r="AD362" s="162"/>
      <c r="AE362" s="162"/>
      <c r="AF362" s="162"/>
      <c r="AG362" s="162"/>
      <c r="AH362" s="162"/>
      <c r="AI362" s="162"/>
    </row>
    <row r="363" spans="1:35" ht="12.75">
      <c r="A363" s="162"/>
      <c r="B363" s="162"/>
      <c r="C363" s="162"/>
      <c r="D363" s="162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  <c r="T363" s="162"/>
      <c r="U363" s="162"/>
      <c r="V363" s="162"/>
      <c r="W363" s="162"/>
      <c r="X363" s="162"/>
      <c r="Y363" s="162"/>
      <c r="Z363" s="162"/>
      <c r="AA363" s="162"/>
      <c r="AB363" s="162"/>
      <c r="AC363" s="162"/>
      <c r="AD363" s="162"/>
      <c r="AE363" s="162"/>
      <c r="AF363" s="162"/>
      <c r="AG363" s="162"/>
      <c r="AH363" s="162"/>
      <c r="AI363" s="162"/>
    </row>
    <row r="364" spans="1:35" ht="12.75">
      <c r="A364" s="162"/>
      <c r="B364" s="162"/>
      <c r="C364" s="162"/>
      <c r="D364" s="162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  <c r="T364" s="162"/>
      <c r="U364" s="162"/>
      <c r="V364" s="162"/>
      <c r="W364" s="162"/>
      <c r="X364" s="162"/>
      <c r="Y364" s="162"/>
      <c r="Z364" s="162"/>
      <c r="AA364" s="162"/>
      <c r="AB364" s="162"/>
      <c r="AC364" s="162"/>
      <c r="AD364" s="162"/>
      <c r="AE364" s="162"/>
      <c r="AF364" s="162"/>
      <c r="AG364" s="162"/>
      <c r="AH364" s="162"/>
      <c r="AI364" s="162"/>
    </row>
    <row r="365" spans="1:35" ht="12.75">
      <c r="A365" s="162"/>
      <c r="B365" s="162"/>
      <c r="C365" s="162"/>
      <c r="D365" s="162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  <c r="T365" s="162"/>
      <c r="U365" s="162"/>
      <c r="V365" s="162"/>
      <c r="W365" s="162"/>
      <c r="X365" s="162"/>
      <c r="Y365" s="162"/>
      <c r="Z365" s="162"/>
      <c r="AA365" s="162"/>
      <c r="AB365" s="162"/>
      <c r="AC365" s="162"/>
      <c r="AD365" s="162"/>
      <c r="AE365" s="162"/>
      <c r="AF365" s="162"/>
      <c r="AG365" s="162"/>
      <c r="AH365" s="162"/>
      <c r="AI365" s="162"/>
    </row>
    <row r="366" spans="1:35" ht="12.75">
      <c r="A366" s="162"/>
      <c r="B366" s="162"/>
      <c r="C366" s="162"/>
      <c r="D366" s="162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  <c r="T366" s="162"/>
      <c r="U366" s="162"/>
      <c r="V366" s="162"/>
      <c r="W366" s="162"/>
      <c r="X366" s="162"/>
      <c r="Y366" s="162"/>
      <c r="Z366" s="162"/>
      <c r="AA366" s="162"/>
      <c r="AB366" s="162"/>
      <c r="AC366" s="162"/>
      <c r="AD366" s="162"/>
      <c r="AE366" s="162"/>
      <c r="AF366" s="162"/>
      <c r="AG366" s="162"/>
      <c r="AH366" s="162"/>
      <c r="AI366" s="162"/>
    </row>
    <row r="367" spans="1:35" ht="12.75">
      <c r="A367" s="162"/>
      <c r="B367" s="162"/>
      <c r="C367" s="162"/>
      <c r="D367" s="162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  <c r="T367" s="162"/>
      <c r="U367" s="162"/>
      <c r="V367" s="162"/>
      <c r="W367" s="162"/>
      <c r="X367" s="162"/>
      <c r="Y367" s="162"/>
      <c r="Z367" s="162"/>
      <c r="AA367" s="162"/>
      <c r="AB367" s="162"/>
      <c r="AC367" s="162"/>
      <c r="AD367" s="162"/>
      <c r="AE367" s="162"/>
      <c r="AF367" s="162"/>
      <c r="AG367" s="162"/>
      <c r="AH367" s="162"/>
      <c r="AI367" s="162"/>
    </row>
    <row r="368" spans="1:35" ht="12.75">
      <c r="A368" s="162"/>
      <c r="B368" s="162"/>
      <c r="C368" s="162"/>
      <c r="D368" s="162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  <c r="T368" s="162"/>
      <c r="U368" s="162"/>
      <c r="V368" s="162"/>
      <c r="W368" s="162"/>
      <c r="X368" s="162"/>
      <c r="Y368" s="162"/>
      <c r="Z368" s="162"/>
      <c r="AA368" s="162"/>
      <c r="AB368" s="162"/>
      <c r="AC368" s="162"/>
      <c r="AD368" s="162"/>
      <c r="AE368" s="162"/>
      <c r="AF368" s="162"/>
      <c r="AG368" s="162"/>
      <c r="AH368" s="162"/>
      <c r="AI368" s="162"/>
    </row>
    <row r="369" spans="1:35" ht="12.75">
      <c r="A369" s="162"/>
      <c r="B369" s="162"/>
      <c r="C369" s="162"/>
      <c r="D369" s="162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  <c r="T369" s="162"/>
      <c r="U369" s="162"/>
      <c r="V369" s="162"/>
      <c r="W369" s="162"/>
      <c r="X369" s="162"/>
      <c r="Y369" s="162"/>
      <c r="Z369" s="162"/>
      <c r="AA369" s="162"/>
      <c r="AB369" s="162"/>
      <c r="AC369" s="162"/>
      <c r="AD369" s="162"/>
      <c r="AE369" s="162"/>
      <c r="AF369" s="162"/>
      <c r="AG369" s="162"/>
      <c r="AH369" s="162"/>
      <c r="AI369" s="162"/>
    </row>
    <row r="370" spans="1:35" ht="12.75">
      <c r="A370" s="162"/>
      <c r="B370" s="162"/>
      <c r="C370" s="162"/>
      <c r="D370" s="162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  <c r="T370" s="162"/>
      <c r="U370" s="162"/>
      <c r="V370" s="162"/>
      <c r="W370" s="162"/>
      <c r="X370" s="162"/>
      <c r="Y370" s="162"/>
      <c r="Z370" s="162"/>
      <c r="AA370" s="162"/>
      <c r="AB370" s="162"/>
      <c r="AC370" s="162"/>
      <c r="AD370" s="162"/>
      <c r="AE370" s="162"/>
      <c r="AF370" s="162"/>
      <c r="AG370" s="162"/>
      <c r="AH370" s="162"/>
      <c r="AI370" s="162"/>
    </row>
    <row r="371" spans="1:35" ht="12.75">
      <c r="A371" s="162"/>
      <c r="B371" s="162"/>
      <c r="C371" s="162"/>
      <c r="D371" s="162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  <c r="T371" s="162"/>
      <c r="U371" s="162"/>
      <c r="V371" s="162"/>
      <c r="W371" s="162"/>
      <c r="X371" s="162"/>
      <c r="Y371" s="162"/>
      <c r="Z371" s="162"/>
      <c r="AA371" s="162"/>
      <c r="AB371" s="162"/>
      <c r="AC371" s="162"/>
      <c r="AD371" s="162"/>
      <c r="AE371" s="162"/>
      <c r="AF371" s="162"/>
      <c r="AG371" s="162"/>
      <c r="AH371" s="162"/>
      <c r="AI371" s="162"/>
    </row>
    <row r="372" spans="1:35" ht="12.75">
      <c r="A372" s="162"/>
      <c r="B372" s="162"/>
      <c r="C372" s="162"/>
      <c r="D372" s="162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  <c r="T372" s="162"/>
      <c r="U372" s="162"/>
      <c r="V372" s="162"/>
      <c r="W372" s="162"/>
      <c r="X372" s="162"/>
      <c r="Y372" s="162"/>
      <c r="Z372" s="162"/>
      <c r="AA372" s="162"/>
      <c r="AB372" s="162"/>
      <c r="AC372" s="162"/>
      <c r="AD372" s="162"/>
      <c r="AE372" s="162"/>
      <c r="AF372" s="162"/>
      <c r="AG372" s="162"/>
      <c r="AH372" s="162"/>
      <c r="AI372" s="162"/>
    </row>
    <row r="373" spans="1:35" ht="12.75">
      <c r="A373" s="162"/>
      <c r="B373" s="162"/>
      <c r="C373" s="162"/>
      <c r="D373" s="162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  <c r="T373" s="162"/>
      <c r="U373" s="162"/>
      <c r="V373" s="162"/>
      <c r="W373" s="162"/>
      <c r="X373" s="162"/>
      <c r="Y373" s="162"/>
      <c r="Z373" s="162"/>
      <c r="AA373" s="162"/>
      <c r="AB373" s="162"/>
      <c r="AC373" s="162"/>
      <c r="AD373" s="162"/>
      <c r="AE373" s="162"/>
      <c r="AF373" s="162"/>
      <c r="AG373" s="162"/>
      <c r="AH373" s="162"/>
      <c r="AI373" s="162"/>
    </row>
    <row r="374" spans="1:35" ht="12.75">
      <c r="A374" s="162"/>
      <c r="B374" s="162"/>
      <c r="C374" s="162"/>
      <c r="D374" s="162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  <c r="T374" s="162"/>
      <c r="U374" s="162"/>
      <c r="V374" s="162"/>
      <c r="W374" s="162"/>
      <c r="X374" s="162"/>
      <c r="Y374" s="162"/>
      <c r="Z374" s="162"/>
      <c r="AA374" s="162"/>
      <c r="AB374" s="162"/>
      <c r="AC374" s="162"/>
      <c r="AD374" s="162"/>
      <c r="AE374" s="162"/>
      <c r="AF374" s="162"/>
      <c r="AG374" s="162"/>
      <c r="AH374" s="162"/>
      <c r="AI374" s="162"/>
    </row>
    <row r="375" spans="1:35" ht="12.75">
      <c r="A375" s="162"/>
      <c r="B375" s="162"/>
      <c r="C375" s="162"/>
      <c r="D375" s="162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  <c r="T375" s="162"/>
      <c r="U375" s="162"/>
      <c r="V375" s="162"/>
      <c r="W375" s="162"/>
      <c r="X375" s="162"/>
      <c r="Y375" s="162"/>
      <c r="Z375" s="162"/>
      <c r="AA375" s="162"/>
      <c r="AB375" s="162"/>
      <c r="AC375" s="162"/>
      <c r="AD375" s="162"/>
      <c r="AE375" s="162"/>
      <c r="AF375" s="162"/>
      <c r="AG375" s="162"/>
      <c r="AH375" s="162"/>
      <c r="AI375" s="162"/>
    </row>
    <row r="376" spans="1:35" ht="12.75">
      <c r="A376" s="162"/>
      <c r="B376" s="162"/>
      <c r="C376" s="162"/>
      <c r="D376" s="162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  <c r="T376" s="162"/>
      <c r="U376" s="162"/>
      <c r="V376" s="162"/>
      <c r="W376" s="162"/>
      <c r="X376" s="162"/>
      <c r="Y376" s="162"/>
      <c r="Z376" s="162"/>
      <c r="AA376" s="162"/>
      <c r="AB376" s="162"/>
      <c r="AC376" s="162"/>
      <c r="AD376" s="162"/>
      <c r="AE376" s="162"/>
      <c r="AF376" s="162"/>
      <c r="AG376" s="162"/>
      <c r="AH376" s="162"/>
      <c r="AI376" s="162"/>
    </row>
    <row r="377" spans="1:35" ht="12.75">
      <c r="A377" s="162"/>
      <c r="B377" s="162"/>
      <c r="C377" s="162"/>
      <c r="D377" s="162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  <c r="T377" s="162"/>
      <c r="U377" s="162"/>
      <c r="V377" s="162"/>
      <c r="W377" s="162"/>
      <c r="X377" s="162"/>
      <c r="Y377" s="162"/>
      <c r="Z377" s="162"/>
      <c r="AA377" s="162"/>
      <c r="AB377" s="162"/>
      <c r="AC377" s="162"/>
      <c r="AD377" s="162"/>
      <c r="AE377" s="162"/>
      <c r="AF377" s="162"/>
      <c r="AG377" s="162"/>
      <c r="AH377" s="162"/>
      <c r="AI377" s="162"/>
    </row>
    <row r="378" spans="1:35" ht="12.75">
      <c r="A378" s="162"/>
      <c r="B378" s="162"/>
      <c r="C378" s="162"/>
      <c r="D378" s="162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  <c r="T378" s="162"/>
      <c r="U378" s="162"/>
      <c r="V378" s="162"/>
      <c r="W378" s="162"/>
      <c r="X378" s="162"/>
      <c r="Y378" s="162"/>
      <c r="Z378" s="162"/>
      <c r="AA378" s="162"/>
      <c r="AB378" s="162"/>
      <c r="AC378" s="162"/>
      <c r="AD378" s="162"/>
      <c r="AE378" s="162"/>
      <c r="AF378" s="162"/>
      <c r="AG378" s="162"/>
      <c r="AH378" s="162"/>
      <c r="AI378" s="162"/>
    </row>
    <row r="379" spans="1:35" ht="12.75">
      <c r="A379" s="162"/>
      <c r="B379" s="162"/>
      <c r="C379" s="162"/>
      <c r="D379" s="162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  <c r="T379" s="162"/>
      <c r="U379" s="162"/>
      <c r="V379" s="162"/>
      <c r="W379" s="162"/>
      <c r="X379" s="162"/>
      <c r="Y379" s="162"/>
      <c r="Z379" s="162"/>
      <c r="AA379" s="162"/>
      <c r="AB379" s="162"/>
      <c r="AC379" s="162"/>
      <c r="AD379" s="162"/>
      <c r="AE379" s="162"/>
      <c r="AF379" s="162"/>
      <c r="AG379" s="162"/>
      <c r="AH379" s="162"/>
      <c r="AI379" s="162"/>
    </row>
    <row r="380" spans="1:35" ht="12.75">
      <c r="A380" s="162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  <c r="T380" s="162"/>
      <c r="U380" s="162"/>
      <c r="V380" s="162"/>
      <c r="W380" s="162"/>
      <c r="X380" s="162"/>
      <c r="Y380" s="162"/>
      <c r="Z380" s="162"/>
      <c r="AA380" s="162"/>
      <c r="AB380" s="162"/>
      <c r="AC380" s="162"/>
      <c r="AD380" s="162"/>
      <c r="AE380" s="162"/>
      <c r="AF380" s="162"/>
      <c r="AG380" s="162"/>
      <c r="AH380" s="162"/>
      <c r="AI380" s="162"/>
    </row>
    <row r="381" spans="1:35" ht="12.75">
      <c r="A381" s="162"/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  <c r="T381" s="162"/>
      <c r="U381" s="162"/>
      <c r="V381" s="162"/>
      <c r="W381" s="162"/>
      <c r="X381" s="162"/>
      <c r="Y381" s="162"/>
      <c r="Z381" s="162"/>
      <c r="AA381" s="162"/>
      <c r="AB381" s="162"/>
      <c r="AC381" s="162"/>
      <c r="AD381" s="162"/>
      <c r="AE381" s="162"/>
      <c r="AF381" s="162"/>
      <c r="AG381" s="162"/>
      <c r="AH381" s="162"/>
      <c r="AI381" s="162"/>
    </row>
    <row r="382" spans="1:35" ht="12.75">
      <c r="A382" s="162"/>
      <c r="B382" s="162"/>
      <c r="C382" s="162"/>
      <c r="D382" s="162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  <c r="T382" s="162"/>
      <c r="U382" s="162"/>
      <c r="V382" s="162"/>
      <c r="W382" s="162"/>
      <c r="X382" s="162"/>
      <c r="Y382" s="162"/>
      <c r="Z382" s="162"/>
      <c r="AA382" s="162"/>
      <c r="AB382" s="162"/>
      <c r="AC382" s="162"/>
      <c r="AD382" s="162"/>
      <c r="AE382" s="162"/>
      <c r="AF382" s="162"/>
      <c r="AG382" s="162"/>
      <c r="AH382" s="162"/>
      <c r="AI382" s="162"/>
    </row>
    <row r="383" spans="1:35" ht="12.75">
      <c r="A383" s="162"/>
      <c r="B383" s="162"/>
      <c r="C383" s="162"/>
      <c r="D383" s="162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  <c r="T383" s="162"/>
      <c r="U383" s="162"/>
      <c r="V383" s="162"/>
      <c r="W383" s="162"/>
      <c r="X383" s="162"/>
      <c r="Y383" s="162"/>
      <c r="Z383" s="162"/>
      <c r="AA383" s="162"/>
      <c r="AB383" s="162"/>
      <c r="AC383" s="162"/>
      <c r="AD383" s="162"/>
      <c r="AE383" s="162"/>
      <c r="AF383" s="162"/>
      <c r="AG383" s="162"/>
      <c r="AH383" s="162"/>
      <c r="AI383" s="162"/>
    </row>
    <row r="384" spans="1:35" ht="12.75">
      <c r="A384" s="162"/>
      <c r="B384" s="162"/>
      <c r="C384" s="162"/>
      <c r="D384" s="162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  <c r="T384" s="162"/>
      <c r="U384" s="162"/>
      <c r="V384" s="162"/>
      <c r="W384" s="162"/>
      <c r="X384" s="162"/>
      <c r="Y384" s="162"/>
      <c r="Z384" s="162"/>
      <c r="AA384" s="162"/>
      <c r="AB384" s="162"/>
      <c r="AC384" s="162"/>
      <c r="AD384" s="162"/>
      <c r="AE384" s="162"/>
      <c r="AF384" s="162"/>
      <c r="AG384" s="162"/>
      <c r="AH384" s="162"/>
      <c r="AI384" s="162"/>
    </row>
    <row r="385" spans="1:35" ht="12.75">
      <c r="A385" s="162"/>
      <c r="B385" s="162"/>
      <c r="C385" s="162"/>
      <c r="D385" s="162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  <c r="T385" s="162"/>
      <c r="U385" s="162"/>
      <c r="V385" s="162"/>
      <c r="W385" s="162"/>
      <c r="X385" s="162"/>
      <c r="Y385" s="162"/>
      <c r="Z385" s="162"/>
      <c r="AA385" s="162"/>
      <c r="AB385" s="162"/>
      <c r="AC385" s="162"/>
      <c r="AD385" s="162"/>
      <c r="AE385" s="162"/>
      <c r="AF385" s="162"/>
      <c r="AG385" s="162"/>
      <c r="AH385" s="162"/>
      <c r="AI385" s="162"/>
    </row>
    <row r="386" spans="1:35" ht="12.75">
      <c r="A386" s="162"/>
      <c r="B386" s="162"/>
      <c r="C386" s="162"/>
      <c r="D386" s="162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  <c r="T386" s="162"/>
      <c r="U386" s="162"/>
      <c r="V386" s="162"/>
      <c r="W386" s="162"/>
      <c r="X386" s="162"/>
      <c r="Y386" s="162"/>
      <c r="Z386" s="162"/>
      <c r="AA386" s="162"/>
      <c r="AB386" s="162"/>
      <c r="AC386" s="162"/>
      <c r="AD386" s="162"/>
      <c r="AE386" s="162"/>
      <c r="AF386" s="162"/>
      <c r="AG386" s="162"/>
      <c r="AH386" s="162"/>
      <c r="AI386" s="162"/>
    </row>
    <row r="387" spans="1:35" ht="12.75">
      <c r="A387" s="162"/>
      <c r="B387" s="162"/>
      <c r="C387" s="162"/>
      <c r="D387" s="162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  <c r="T387" s="162"/>
      <c r="U387" s="162"/>
      <c r="V387" s="162"/>
      <c r="W387" s="162"/>
      <c r="X387" s="162"/>
      <c r="Y387" s="162"/>
      <c r="Z387" s="162"/>
      <c r="AA387" s="162"/>
      <c r="AB387" s="162"/>
      <c r="AC387" s="162"/>
      <c r="AD387" s="162"/>
      <c r="AE387" s="162"/>
      <c r="AF387" s="162"/>
      <c r="AG387" s="162"/>
      <c r="AH387" s="162"/>
      <c r="AI387" s="162"/>
    </row>
    <row r="388" spans="1:35" ht="12.75">
      <c r="A388" s="162"/>
      <c r="B388" s="162"/>
      <c r="C388" s="162"/>
      <c r="D388" s="162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  <c r="T388" s="162"/>
      <c r="U388" s="162"/>
      <c r="V388" s="162"/>
      <c r="W388" s="162"/>
      <c r="X388" s="162"/>
      <c r="Y388" s="162"/>
      <c r="Z388" s="162"/>
      <c r="AA388" s="162"/>
      <c r="AB388" s="162"/>
      <c r="AC388" s="162"/>
      <c r="AD388" s="162"/>
      <c r="AE388" s="162"/>
      <c r="AF388" s="162"/>
      <c r="AG388" s="162"/>
      <c r="AH388" s="162"/>
      <c r="AI388" s="162"/>
    </row>
    <row r="389" spans="1:35" ht="12.75">
      <c r="A389" s="162"/>
      <c r="B389" s="162"/>
      <c r="C389" s="162"/>
      <c r="D389" s="162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  <c r="T389" s="162"/>
      <c r="U389" s="162"/>
      <c r="V389" s="162"/>
      <c r="W389" s="162"/>
      <c r="X389" s="162"/>
      <c r="Y389" s="162"/>
      <c r="Z389" s="162"/>
      <c r="AA389" s="162"/>
      <c r="AB389" s="162"/>
      <c r="AC389" s="162"/>
      <c r="AD389" s="162"/>
      <c r="AE389" s="162"/>
      <c r="AF389" s="162"/>
      <c r="AG389" s="162"/>
      <c r="AH389" s="162"/>
      <c r="AI389" s="162"/>
    </row>
    <row r="390" spans="1:35" ht="12.75">
      <c r="A390" s="162"/>
      <c r="B390" s="162"/>
      <c r="C390" s="162"/>
      <c r="D390" s="162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  <c r="T390" s="162"/>
      <c r="U390" s="162"/>
      <c r="V390" s="162"/>
      <c r="W390" s="162"/>
      <c r="X390" s="162"/>
      <c r="Y390" s="162"/>
      <c r="Z390" s="162"/>
      <c r="AA390" s="162"/>
      <c r="AB390" s="162"/>
      <c r="AC390" s="162"/>
      <c r="AD390" s="162"/>
      <c r="AE390" s="162"/>
      <c r="AF390" s="162"/>
      <c r="AG390" s="162"/>
      <c r="AH390" s="162"/>
      <c r="AI390" s="162"/>
    </row>
    <row r="391" spans="1:35" ht="12.75">
      <c r="A391" s="162"/>
      <c r="B391" s="162"/>
      <c r="C391" s="162"/>
      <c r="D391" s="162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  <c r="T391" s="162"/>
      <c r="U391" s="162"/>
      <c r="V391" s="162"/>
      <c r="W391" s="162"/>
      <c r="X391" s="162"/>
      <c r="Y391" s="162"/>
      <c r="Z391" s="162"/>
      <c r="AA391" s="162"/>
      <c r="AB391" s="162"/>
      <c r="AC391" s="162"/>
      <c r="AD391" s="162"/>
      <c r="AE391" s="162"/>
      <c r="AF391" s="162"/>
      <c r="AG391" s="162"/>
      <c r="AH391" s="162"/>
      <c r="AI391" s="162"/>
    </row>
    <row r="392" spans="1:35" ht="12.75">
      <c r="A392" s="162"/>
      <c r="B392" s="162"/>
      <c r="C392" s="162"/>
      <c r="D392" s="162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  <c r="T392" s="162"/>
      <c r="U392" s="162"/>
      <c r="V392" s="162"/>
      <c r="W392" s="162"/>
      <c r="X392" s="162"/>
      <c r="Y392" s="162"/>
      <c r="Z392" s="162"/>
      <c r="AA392" s="162"/>
      <c r="AB392" s="162"/>
      <c r="AC392" s="162"/>
      <c r="AD392" s="162"/>
      <c r="AE392" s="162"/>
      <c r="AF392" s="162"/>
      <c r="AG392" s="162"/>
      <c r="AH392" s="162"/>
      <c r="AI392" s="162"/>
    </row>
    <row r="393" spans="1:35" ht="12.75">
      <c r="A393" s="162"/>
      <c r="B393" s="162"/>
      <c r="C393" s="162"/>
      <c r="D393" s="162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  <c r="T393" s="162"/>
      <c r="U393" s="162"/>
      <c r="V393" s="162"/>
      <c r="W393" s="162"/>
      <c r="X393" s="162"/>
      <c r="Y393" s="162"/>
      <c r="Z393" s="162"/>
      <c r="AA393" s="162"/>
      <c r="AB393" s="162"/>
      <c r="AC393" s="162"/>
      <c r="AD393" s="162"/>
      <c r="AE393" s="162"/>
      <c r="AF393" s="162"/>
      <c r="AG393" s="162"/>
      <c r="AH393" s="162"/>
      <c r="AI393" s="162"/>
    </row>
    <row r="394" spans="1:35" ht="12.75">
      <c r="A394" s="162"/>
      <c r="B394" s="162"/>
      <c r="C394" s="162"/>
      <c r="D394" s="162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  <c r="T394" s="162"/>
      <c r="U394" s="162"/>
      <c r="V394" s="162"/>
      <c r="W394" s="162"/>
      <c r="X394" s="162"/>
      <c r="Y394" s="162"/>
      <c r="Z394" s="162"/>
      <c r="AA394" s="162"/>
      <c r="AB394" s="162"/>
      <c r="AC394" s="162"/>
      <c r="AD394" s="162"/>
      <c r="AE394" s="162"/>
      <c r="AF394" s="162"/>
      <c r="AG394" s="162"/>
      <c r="AH394" s="162"/>
      <c r="AI394" s="162"/>
    </row>
    <row r="395" spans="1:35" ht="12.75">
      <c r="A395" s="162"/>
      <c r="B395" s="162"/>
      <c r="C395" s="162"/>
      <c r="D395" s="162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  <c r="T395" s="162"/>
      <c r="U395" s="162"/>
      <c r="V395" s="162"/>
      <c r="W395" s="162"/>
      <c r="X395" s="162"/>
      <c r="Y395" s="162"/>
      <c r="Z395" s="162"/>
      <c r="AA395" s="162"/>
      <c r="AB395" s="162"/>
      <c r="AC395" s="162"/>
      <c r="AD395" s="162"/>
      <c r="AE395" s="162"/>
      <c r="AF395" s="162"/>
      <c r="AG395" s="162"/>
      <c r="AH395" s="162"/>
      <c r="AI395" s="162"/>
    </row>
    <row r="396" spans="1:35" ht="12.75">
      <c r="A396" s="162"/>
      <c r="B396" s="162"/>
      <c r="C396" s="162"/>
      <c r="D396" s="162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  <c r="T396" s="162"/>
      <c r="U396" s="162"/>
      <c r="V396" s="162"/>
      <c r="W396" s="162"/>
      <c r="X396" s="162"/>
      <c r="Y396" s="162"/>
      <c r="Z396" s="162"/>
      <c r="AA396" s="162"/>
      <c r="AB396" s="162"/>
      <c r="AC396" s="162"/>
      <c r="AD396" s="162"/>
      <c r="AE396" s="162"/>
      <c r="AF396" s="162"/>
      <c r="AG396" s="162"/>
      <c r="AH396" s="162"/>
      <c r="AI396" s="162"/>
    </row>
    <row r="397" spans="1:35" ht="12.75">
      <c r="A397" s="162"/>
      <c r="B397" s="162"/>
      <c r="C397" s="162"/>
      <c r="D397" s="162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  <c r="T397" s="162"/>
      <c r="U397" s="162"/>
      <c r="V397" s="162"/>
      <c r="W397" s="162"/>
      <c r="X397" s="162"/>
      <c r="Y397" s="162"/>
      <c r="Z397" s="162"/>
      <c r="AA397" s="162"/>
      <c r="AB397" s="162"/>
      <c r="AC397" s="162"/>
      <c r="AD397" s="162"/>
      <c r="AE397" s="162"/>
      <c r="AF397" s="162"/>
      <c r="AG397" s="162"/>
      <c r="AH397" s="162"/>
      <c r="AI397" s="162"/>
    </row>
    <row r="398" spans="1:35" ht="12.75">
      <c r="A398" s="162"/>
      <c r="B398" s="162"/>
      <c r="C398" s="162"/>
      <c r="D398" s="162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  <c r="T398" s="162"/>
      <c r="U398" s="162"/>
      <c r="V398" s="162"/>
      <c r="W398" s="162"/>
      <c r="X398" s="162"/>
      <c r="Y398" s="162"/>
      <c r="Z398" s="162"/>
      <c r="AA398" s="162"/>
      <c r="AB398" s="162"/>
      <c r="AC398" s="162"/>
      <c r="AD398" s="162"/>
      <c r="AE398" s="162"/>
      <c r="AF398" s="162"/>
      <c r="AG398" s="162"/>
      <c r="AH398" s="162"/>
      <c r="AI398" s="162"/>
    </row>
    <row r="399" spans="1:35" ht="12.75">
      <c r="A399" s="162"/>
      <c r="B399" s="162"/>
      <c r="C399" s="162"/>
      <c r="D399" s="162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  <c r="T399" s="162"/>
      <c r="U399" s="162"/>
      <c r="V399" s="162"/>
      <c r="W399" s="162"/>
      <c r="X399" s="162"/>
      <c r="Y399" s="162"/>
      <c r="Z399" s="162"/>
      <c r="AA399" s="162"/>
      <c r="AB399" s="162"/>
      <c r="AC399" s="162"/>
      <c r="AD399" s="162"/>
      <c r="AE399" s="162"/>
      <c r="AF399" s="162"/>
      <c r="AG399" s="162"/>
      <c r="AH399" s="162"/>
      <c r="AI399" s="162"/>
    </row>
    <row r="400" spans="1:35" ht="12.75">
      <c r="A400" s="162"/>
      <c r="B400" s="162"/>
      <c r="C400" s="162"/>
      <c r="D400" s="162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  <c r="T400" s="162"/>
      <c r="U400" s="162"/>
      <c r="V400" s="162"/>
      <c r="W400" s="162"/>
      <c r="X400" s="162"/>
      <c r="Y400" s="162"/>
      <c r="Z400" s="162"/>
      <c r="AA400" s="162"/>
      <c r="AB400" s="162"/>
      <c r="AC400" s="162"/>
      <c r="AD400" s="162"/>
      <c r="AE400" s="162"/>
      <c r="AF400" s="162"/>
      <c r="AG400" s="162"/>
      <c r="AH400" s="162"/>
      <c r="AI400" s="162"/>
    </row>
    <row r="401" spans="1:35" ht="12.75">
      <c r="A401" s="162"/>
      <c r="B401" s="162"/>
      <c r="C401" s="162"/>
      <c r="D401" s="162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  <c r="T401" s="162"/>
      <c r="U401" s="162"/>
      <c r="V401" s="162"/>
      <c r="W401" s="162"/>
      <c r="X401" s="162"/>
      <c r="Y401" s="162"/>
      <c r="Z401" s="162"/>
      <c r="AA401" s="162"/>
      <c r="AB401" s="162"/>
      <c r="AC401" s="162"/>
      <c r="AD401" s="162"/>
      <c r="AE401" s="162"/>
      <c r="AF401" s="162"/>
      <c r="AG401" s="162"/>
      <c r="AH401" s="162"/>
      <c r="AI401" s="162"/>
    </row>
    <row r="402" spans="1:35" ht="12.75">
      <c r="A402" s="162"/>
      <c r="B402" s="162"/>
      <c r="C402" s="162"/>
      <c r="D402" s="162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  <c r="T402" s="162"/>
      <c r="U402" s="162"/>
      <c r="V402" s="162"/>
      <c r="W402" s="162"/>
      <c r="X402" s="162"/>
      <c r="Y402" s="162"/>
      <c r="Z402" s="162"/>
      <c r="AA402" s="162"/>
      <c r="AB402" s="162"/>
      <c r="AC402" s="162"/>
      <c r="AD402" s="162"/>
      <c r="AE402" s="162"/>
      <c r="AF402" s="162"/>
      <c r="AG402" s="162"/>
      <c r="AH402" s="162"/>
      <c r="AI402" s="162"/>
    </row>
    <row r="403" spans="1:35" ht="12.75">
      <c r="A403" s="162"/>
      <c r="B403" s="162"/>
      <c r="C403" s="162"/>
      <c r="D403" s="162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  <c r="T403" s="162"/>
      <c r="U403" s="162"/>
      <c r="V403" s="162"/>
      <c r="W403" s="162"/>
      <c r="X403" s="162"/>
      <c r="Y403" s="162"/>
      <c r="Z403" s="162"/>
      <c r="AA403" s="162"/>
      <c r="AB403" s="162"/>
      <c r="AC403" s="162"/>
      <c r="AD403" s="162"/>
      <c r="AE403" s="162"/>
      <c r="AF403" s="162"/>
      <c r="AG403" s="162"/>
      <c r="AH403" s="162"/>
      <c r="AI403" s="162"/>
    </row>
    <row r="404" spans="1:35" ht="12.75">
      <c r="A404" s="162"/>
      <c r="B404" s="162"/>
      <c r="C404" s="162"/>
      <c r="D404" s="162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  <c r="T404" s="162"/>
      <c r="U404" s="162"/>
      <c r="V404" s="162"/>
      <c r="W404" s="162"/>
      <c r="X404" s="162"/>
      <c r="Y404" s="162"/>
      <c r="Z404" s="162"/>
      <c r="AA404" s="162"/>
      <c r="AB404" s="162"/>
      <c r="AC404" s="162"/>
      <c r="AD404" s="162"/>
      <c r="AE404" s="162"/>
      <c r="AF404" s="162"/>
      <c r="AG404" s="162"/>
      <c r="AH404" s="162"/>
      <c r="AI404" s="162"/>
    </row>
    <row r="405" spans="1:35" ht="12.75">
      <c r="A405" s="162"/>
      <c r="B405" s="162"/>
      <c r="C405" s="162"/>
      <c r="D405" s="162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  <c r="T405" s="162"/>
      <c r="U405" s="162"/>
      <c r="V405" s="162"/>
      <c r="W405" s="162"/>
      <c r="X405" s="162"/>
      <c r="Y405" s="162"/>
      <c r="Z405" s="162"/>
      <c r="AA405" s="162"/>
      <c r="AB405" s="162"/>
      <c r="AC405" s="162"/>
      <c r="AD405" s="162"/>
      <c r="AE405" s="162"/>
      <c r="AF405" s="162"/>
      <c r="AG405" s="162"/>
      <c r="AH405" s="162"/>
      <c r="AI405" s="162"/>
    </row>
    <row r="406" spans="1:35" ht="12.75">
      <c r="A406" s="162"/>
      <c r="B406" s="162"/>
      <c r="C406" s="162"/>
      <c r="D406" s="162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  <c r="T406" s="162"/>
      <c r="U406" s="162"/>
      <c r="V406" s="162"/>
      <c r="W406" s="162"/>
      <c r="X406" s="162"/>
      <c r="Y406" s="162"/>
      <c r="Z406" s="162"/>
      <c r="AA406" s="162"/>
      <c r="AB406" s="162"/>
      <c r="AC406" s="162"/>
      <c r="AD406" s="162"/>
      <c r="AE406" s="162"/>
      <c r="AF406" s="162"/>
      <c r="AG406" s="162"/>
      <c r="AH406" s="162"/>
      <c r="AI406" s="162"/>
    </row>
    <row r="407" spans="1:35" ht="12.75">
      <c r="A407" s="162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  <c r="T407" s="162"/>
      <c r="U407" s="162"/>
      <c r="V407" s="162"/>
      <c r="W407" s="162"/>
      <c r="X407" s="162"/>
      <c r="Y407" s="162"/>
      <c r="Z407" s="162"/>
      <c r="AA407" s="162"/>
      <c r="AB407" s="162"/>
      <c r="AC407" s="162"/>
      <c r="AD407" s="162"/>
      <c r="AE407" s="162"/>
      <c r="AF407" s="162"/>
      <c r="AG407" s="162"/>
      <c r="AH407" s="162"/>
      <c r="AI407" s="162"/>
    </row>
    <row r="408" spans="1:35" ht="12.75">
      <c r="A408" s="162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  <c r="T408" s="162"/>
      <c r="U408" s="162"/>
      <c r="V408" s="162"/>
      <c r="W408" s="162"/>
      <c r="X408" s="162"/>
      <c r="Y408" s="162"/>
      <c r="Z408" s="162"/>
      <c r="AA408" s="162"/>
      <c r="AB408" s="162"/>
      <c r="AC408" s="162"/>
      <c r="AD408" s="162"/>
      <c r="AE408" s="162"/>
      <c r="AF408" s="162"/>
      <c r="AG408" s="162"/>
      <c r="AH408" s="162"/>
      <c r="AI408" s="162"/>
    </row>
    <row r="409" spans="1:35" ht="12.75">
      <c r="A409" s="162"/>
      <c r="B409" s="162"/>
      <c r="C409" s="162"/>
      <c r="D409" s="162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  <c r="T409" s="162"/>
      <c r="U409" s="162"/>
      <c r="V409" s="162"/>
      <c r="W409" s="162"/>
      <c r="X409" s="162"/>
      <c r="Y409" s="162"/>
      <c r="Z409" s="162"/>
      <c r="AA409" s="162"/>
      <c r="AB409" s="162"/>
      <c r="AC409" s="162"/>
      <c r="AD409" s="162"/>
      <c r="AE409" s="162"/>
      <c r="AF409" s="162"/>
      <c r="AG409" s="162"/>
      <c r="AH409" s="162"/>
      <c r="AI409" s="162"/>
    </row>
  </sheetData>
  <mergeCells count="6">
    <mergeCell ref="A47:I47"/>
    <mergeCell ref="A48:I48"/>
    <mergeCell ref="A2:J2"/>
    <mergeCell ref="A5:J5"/>
    <mergeCell ref="A11:J11"/>
    <mergeCell ref="A10:I10"/>
  </mergeCells>
  <printOptions/>
  <pageMargins left="0.69" right="0.2" top="0.34" bottom="0.25" header="0.2" footer="0.21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J409"/>
  <sheetViews>
    <sheetView workbookViewId="0" topLeftCell="A1">
      <selection activeCell="O15" sqref="O15"/>
    </sheetView>
  </sheetViews>
  <sheetFormatPr defaultColWidth="9.33203125" defaultRowHeight="12.75"/>
  <cols>
    <col min="1" max="2" width="5" style="0" customWidth="1"/>
    <col min="3" max="3" width="16" style="0" customWidth="1"/>
    <col min="4" max="4" width="13.66015625" style="0" customWidth="1"/>
    <col min="5" max="5" width="5.5" style="0" customWidth="1"/>
    <col min="6" max="6" width="10.66015625" style="0" customWidth="1"/>
    <col min="7" max="7" width="7.16015625" style="0" customWidth="1"/>
    <col min="8" max="8" width="7" style="0" customWidth="1"/>
    <col min="9" max="9" width="4.83203125" style="0" customWidth="1"/>
    <col min="10" max="10" width="6.83203125" style="0" customWidth="1"/>
    <col min="11" max="11" width="7" style="0" customWidth="1"/>
    <col min="12" max="12" width="13" style="0" customWidth="1"/>
  </cols>
  <sheetData>
    <row r="1" spans="1:36" ht="12.75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2"/>
      <c r="AG1" s="162"/>
      <c r="AH1" s="162"/>
      <c r="AI1" s="162"/>
      <c r="AJ1" s="162"/>
    </row>
    <row r="2" spans="1:36" ht="12.75" customHeight="1">
      <c r="A2" s="160"/>
      <c r="B2" s="1397" t="s">
        <v>825</v>
      </c>
      <c r="C2" s="1397"/>
      <c r="D2" s="1397"/>
      <c r="E2" s="1397"/>
      <c r="F2" s="1397"/>
      <c r="G2" s="1397"/>
      <c r="H2" s="1397"/>
      <c r="I2" s="1397"/>
      <c r="J2" s="1397"/>
      <c r="K2" s="1397"/>
      <c r="L2" s="1397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2"/>
      <c r="AG2" s="162"/>
      <c r="AH2" s="162"/>
      <c r="AI2" s="162"/>
      <c r="AJ2" s="162"/>
    </row>
    <row r="3" spans="1:36" ht="13.5" thickBo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2"/>
      <c r="AG3" s="162"/>
      <c r="AH3" s="162"/>
      <c r="AI3" s="162"/>
      <c r="AJ3" s="162"/>
    </row>
    <row r="4" spans="1:36" ht="44.25" customHeight="1" thickBot="1">
      <c r="A4" s="160"/>
      <c r="B4" s="163" t="s">
        <v>954</v>
      </c>
      <c r="C4" s="163" t="s">
        <v>826</v>
      </c>
      <c r="D4" s="163" t="s">
        <v>818</v>
      </c>
      <c r="E4" s="163" t="s">
        <v>827</v>
      </c>
      <c r="F4" s="169" t="s">
        <v>427</v>
      </c>
      <c r="G4" s="163" t="s">
        <v>828</v>
      </c>
      <c r="H4" s="163" t="s">
        <v>953</v>
      </c>
      <c r="I4" s="169" t="s">
        <v>830</v>
      </c>
      <c r="J4" s="163" t="s">
        <v>832</v>
      </c>
      <c r="K4" s="163" t="s">
        <v>829</v>
      </c>
      <c r="L4" s="163" t="s">
        <v>824</v>
      </c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2"/>
      <c r="AG4" s="162"/>
      <c r="AH4" s="162"/>
      <c r="AI4" s="162"/>
      <c r="AJ4" s="162"/>
    </row>
    <row r="5" spans="1:36" ht="13.5" customHeight="1" thickBot="1">
      <c r="A5" s="160"/>
      <c r="B5" s="1398" t="s">
        <v>831</v>
      </c>
      <c r="C5" s="1399"/>
      <c r="D5" s="1399"/>
      <c r="E5" s="1399"/>
      <c r="F5" s="1399"/>
      <c r="G5" s="1399"/>
      <c r="H5" s="1399"/>
      <c r="I5" s="1399"/>
      <c r="J5" s="1399"/>
      <c r="K5" s="1399"/>
      <c r="L5" s="140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2"/>
      <c r="AG5" s="162"/>
      <c r="AH5" s="162"/>
      <c r="AI5" s="162"/>
      <c r="AJ5" s="162"/>
    </row>
    <row r="6" spans="1:36" ht="13.5" thickBot="1">
      <c r="A6" s="160"/>
      <c r="B6" s="1401" t="s">
        <v>504</v>
      </c>
      <c r="C6" s="1402"/>
      <c r="D6" s="1402"/>
      <c r="E6" s="1402"/>
      <c r="F6" s="1402"/>
      <c r="G6" s="1402"/>
      <c r="H6" s="1402"/>
      <c r="I6" s="1402"/>
      <c r="J6" s="1402"/>
      <c r="K6" s="1402"/>
      <c r="L6" s="1403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2"/>
      <c r="AG6" s="162"/>
      <c r="AH6" s="162"/>
      <c r="AI6" s="162"/>
      <c r="AJ6" s="162"/>
    </row>
    <row r="7" spans="1:36" ht="12.75">
      <c r="A7" s="160"/>
      <c r="B7" s="984">
        <v>1</v>
      </c>
      <c r="C7" s="998" t="s">
        <v>82</v>
      </c>
      <c r="D7" s="1015">
        <f>'Пояснит. записка'!R130</f>
        <v>166.487</v>
      </c>
      <c r="E7" s="1000">
        <v>6</v>
      </c>
      <c r="F7" s="999">
        <v>29.11</v>
      </c>
      <c r="G7" s="999">
        <v>0.9285</v>
      </c>
      <c r="H7" s="1000">
        <v>8760</v>
      </c>
      <c r="I7" s="1000">
        <v>1</v>
      </c>
      <c r="J7" s="1000">
        <v>70</v>
      </c>
      <c r="K7" s="1015">
        <f>'Пояснит. записка'!W170</f>
        <v>0.025</v>
      </c>
      <c r="L7" s="1016">
        <f aca="true" t="shared" si="0" ref="L7:L13">(0.99*2/1.5)*(D7*D7*F7*K7/J7/E7/E7/G7/G7/H7/I7)</f>
        <v>0.0013990986498664839</v>
      </c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2"/>
      <c r="AG7" s="162"/>
      <c r="AH7" s="162"/>
      <c r="AI7" s="162"/>
      <c r="AJ7" s="162"/>
    </row>
    <row r="8" spans="1:36" ht="12.75">
      <c r="A8" s="160"/>
      <c r="B8" s="989">
        <v>2</v>
      </c>
      <c r="C8" s="330" t="s">
        <v>102</v>
      </c>
      <c r="D8" s="1024">
        <f>'Пояснит. записка'!R131</f>
        <v>255.994</v>
      </c>
      <c r="E8" s="1003">
        <v>6</v>
      </c>
      <c r="F8" s="1002">
        <v>29.11</v>
      </c>
      <c r="G8" s="1002">
        <v>0.9285</v>
      </c>
      <c r="H8" s="1003">
        <v>8760</v>
      </c>
      <c r="I8" s="1003">
        <v>2</v>
      </c>
      <c r="J8" s="1003">
        <v>240</v>
      </c>
      <c r="K8" s="1024">
        <f>'Пояснит. записка'!W171</f>
        <v>0.15</v>
      </c>
      <c r="L8" s="1016">
        <f t="shared" si="0"/>
        <v>0.0028943783971277803</v>
      </c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2"/>
      <c r="AG8" s="162"/>
      <c r="AH8" s="162"/>
      <c r="AI8" s="162"/>
      <c r="AJ8" s="162"/>
    </row>
    <row r="9" spans="1:36" ht="13.5" customHeight="1">
      <c r="A9" s="160"/>
      <c r="B9" s="989">
        <v>3</v>
      </c>
      <c r="C9" s="330" t="s">
        <v>82</v>
      </c>
      <c r="D9" s="1024">
        <f>'Пояснит. записка'!R132</f>
        <v>224.136</v>
      </c>
      <c r="E9" s="1003">
        <v>6</v>
      </c>
      <c r="F9" s="1002">
        <v>29.11</v>
      </c>
      <c r="G9" s="1002">
        <v>0.9285</v>
      </c>
      <c r="H9" s="1003">
        <v>8760</v>
      </c>
      <c r="I9" s="1003">
        <v>1</v>
      </c>
      <c r="J9" s="1003">
        <v>70</v>
      </c>
      <c r="K9" s="1024">
        <f>'Пояснит. записка'!W172</f>
        <v>0.09</v>
      </c>
      <c r="L9" s="1016">
        <f t="shared" si="0"/>
        <v>0.009128794216374303</v>
      </c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2"/>
      <c r="AG9" s="162"/>
      <c r="AH9" s="162"/>
      <c r="AI9" s="162"/>
      <c r="AJ9" s="162"/>
    </row>
    <row r="10" spans="1:36" ht="13.5" customHeight="1">
      <c r="A10" s="160"/>
      <c r="B10" s="989">
        <v>4</v>
      </c>
      <c r="C10" s="330" t="s">
        <v>82</v>
      </c>
      <c r="D10" s="1024">
        <f>'Пояснит. записка'!R133</f>
        <v>217.338</v>
      </c>
      <c r="E10" s="1003">
        <v>6</v>
      </c>
      <c r="F10" s="1002">
        <v>29.11</v>
      </c>
      <c r="G10" s="1002">
        <v>0.9285</v>
      </c>
      <c r="H10" s="1003">
        <v>8760</v>
      </c>
      <c r="I10" s="1003">
        <v>1</v>
      </c>
      <c r="J10" s="1003">
        <v>70</v>
      </c>
      <c r="K10" s="1024">
        <f>'Пояснит. записка'!W173</f>
        <v>0.09</v>
      </c>
      <c r="L10" s="1016">
        <f t="shared" si="0"/>
        <v>0.00858344276319299</v>
      </c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2"/>
      <c r="AG10" s="162"/>
      <c r="AH10" s="162"/>
      <c r="AI10" s="162"/>
      <c r="AJ10" s="162"/>
    </row>
    <row r="11" spans="1:36" ht="12.75">
      <c r="A11" s="160"/>
      <c r="B11" s="989">
        <v>5</v>
      </c>
      <c r="C11" s="330" t="s">
        <v>107</v>
      </c>
      <c r="D11" s="1024">
        <f>'Пояснит. записка'!R156</f>
        <v>155.682</v>
      </c>
      <c r="E11" s="1003">
        <v>10</v>
      </c>
      <c r="F11" s="1002">
        <v>29.11</v>
      </c>
      <c r="G11" s="1002">
        <v>0.9285</v>
      </c>
      <c r="H11" s="1003">
        <v>8760</v>
      </c>
      <c r="I11" s="1003">
        <v>1</v>
      </c>
      <c r="J11" s="1003">
        <v>95</v>
      </c>
      <c r="K11" s="1024">
        <f>'Пояснит. записка'!W174</f>
        <v>0.4</v>
      </c>
      <c r="L11" s="1016">
        <f t="shared" si="0"/>
        <v>0.005192319459895149</v>
      </c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2"/>
      <c r="AG11" s="162"/>
      <c r="AH11" s="162"/>
      <c r="AI11" s="162"/>
      <c r="AJ11" s="162"/>
    </row>
    <row r="12" spans="1:36" ht="12.75">
      <c r="A12" s="160"/>
      <c r="B12" s="989">
        <v>6</v>
      </c>
      <c r="C12" s="330" t="s">
        <v>107</v>
      </c>
      <c r="D12" s="1024">
        <f>'Пояснит. записка'!R157</f>
        <v>43.993</v>
      </c>
      <c r="E12" s="1003">
        <v>10</v>
      </c>
      <c r="F12" s="1002">
        <v>29.11</v>
      </c>
      <c r="G12" s="1002">
        <v>0.9285</v>
      </c>
      <c r="H12" s="1003">
        <v>8760</v>
      </c>
      <c r="I12" s="1003">
        <v>1</v>
      </c>
      <c r="J12" s="1003">
        <v>95</v>
      </c>
      <c r="K12" s="1024">
        <f>'Пояснит. записка'!W175</f>
        <v>0.4</v>
      </c>
      <c r="L12" s="1016">
        <f t="shared" si="0"/>
        <v>0.0004146214420120536</v>
      </c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2"/>
      <c r="AG12" s="162"/>
      <c r="AH12" s="162"/>
      <c r="AI12" s="162"/>
      <c r="AJ12" s="162"/>
    </row>
    <row r="13" spans="1:36" ht="13.5" thickBot="1">
      <c r="A13" s="160"/>
      <c r="B13" s="1029">
        <v>7</v>
      </c>
      <c r="C13" s="1030" t="s">
        <v>849</v>
      </c>
      <c r="D13" s="1031">
        <f>'Пояснит. записка'!R159</f>
        <v>81.224</v>
      </c>
      <c r="E13" s="1032">
        <v>6</v>
      </c>
      <c r="F13" s="1033">
        <v>29.11</v>
      </c>
      <c r="G13" s="1002">
        <v>0.9285</v>
      </c>
      <c r="H13" s="1032">
        <v>8760</v>
      </c>
      <c r="I13" s="1032">
        <v>1</v>
      </c>
      <c r="J13" s="1032">
        <v>185</v>
      </c>
      <c r="K13" s="1031">
        <f>'Пояснит. записка'!W176</f>
        <v>2.3</v>
      </c>
      <c r="L13" s="1016">
        <f t="shared" si="0"/>
        <v>0.011592325509859022</v>
      </c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2"/>
      <c r="AG13" s="162"/>
      <c r="AH13" s="162"/>
      <c r="AI13" s="162"/>
      <c r="AJ13" s="162"/>
    </row>
    <row r="14" spans="1:36" ht="13.5" thickBot="1">
      <c r="A14" s="160"/>
      <c r="B14" s="1404" t="s">
        <v>419</v>
      </c>
      <c r="C14" s="1405"/>
      <c r="D14" s="1405"/>
      <c r="E14" s="1405"/>
      <c r="F14" s="1405"/>
      <c r="G14" s="1405"/>
      <c r="H14" s="1405"/>
      <c r="I14" s="1405"/>
      <c r="J14" s="1405"/>
      <c r="K14" s="1406"/>
      <c r="L14" s="997">
        <f>SUM(L7:L13)</f>
        <v>0.03920498043832778</v>
      </c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2"/>
      <c r="AG14" s="162"/>
      <c r="AH14" s="162"/>
      <c r="AI14" s="162"/>
      <c r="AJ14" s="162"/>
    </row>
    <row r="15" spans="1:36" ht="13.5" thickBot="1">
      <c r="A15" s="160"/>
      <c r="B15" s="1394" t="s">
        <v>990</v>
      </c>
      <c r="C15" s="1395"/>
      <c r="D15" s="1395"/>
      <c r="E15" s="1395"/>
      <c r="F15" s="1395"/>
      <c r="G15" s="1395"/>
      <c r="H15" s="1395"/>
      <c r="I15" s="1395"/>
      <c r="J15" s="1395"/>
      <c r="K15" s="1395"/>
      <c r="L15" s="1396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2"/>
      <c r="AG15" s="162"/>
      <c r="AH15" s="162"/>
      <c r="AI15" s="162"/>
      <c r="AJ15" s="162"/>
    </row>
    <row r="16" spans="1:36" ht="13.5" thickBot="1">
      <c r="A16" s="160"/>
      <c r="B16" s="1034">
        <v>1</v>
      </c>
      <c r="C16" s="1035" t="s">
        <v>111</v>
      </c>
      <c r="D16" s="1036">
        <f>'Пояснит. записка'!R164</f>
        <v>6.242</v>
      </c>
      <c r="E16" s="1037">
        <v>10</v>
      </c>
      <c r="F16" s="1038">
        <v>0.33</v>
      </c>
      <c r="G16" s="1038">
        <v>0.9285</v>
      </c>
      <c r="H16" s="1037">
        <v>8760</v>
      </c>
      <c r="I16" s="1035">
        <v>1</v>
      </c>
      <c r="J16" s="1037">
        <v>95</v>
      </c>
      <c r="K16" s="1036">
        <v>3</v>
      </c>
      <c r="L16" s="1016">
        <f>(0.99*2/1.5)*(D16*D16*F16*K16/J16/E16/E16/G16/G16/H16/I16)</f>
        <v>7.096841843109631E-07</v>
      </c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2"/>
      <c r="AG16" s="162"/>
      <c r="AH16" s="162"/>
      <c r="AI16" s="162"/>
      <c r="AJ16" s="162"/>
    </row>
    <row r="17" spans="1:36" ht="13.5" thickBot="1">
      <c r="A17" s="160"/>
      <c r="B17" s="1407" t="s">
        <v>420</v>
      </c>
      <c r="C17" s="1408"/>
      <c r="D17" s="1408"/>
      <c r="E17" s="1408"/>
      <c r="F17" s="1408"/>
      <c r="G17" s="1408"/>
      <c r="H17" s="1408"/>
      <c r="I17" s="1408"/>
      <c r="J17" s="1408"/>
      <c r="K17" s="1409"/>
      <c r="L17" s="997">
        <f>SUM(L16)</f>
        <v>7.096841843109631E-07</v>
      </c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2"/>
      <c r="AG17" s="162"/>
      <c r="AH17" s="162"/>
      <c r="AI17" s="162"/>
      <c r="AJ17" s="162"/>
    </row>
    <row r="18" spans="1:36" ht="13.5" thickBot="1">
      <c r="A18" s="160"/>
      <c r="B18" s="1407" t="s">
        <v>426</v>
      </c>
      <c r="C18" s="1408"/>
      <c r="D18" s="1408"/>
      <c r="E18" s="1408"/>
      <c r="F18" s="1408"/>
      <c r="G18" s="1408"/>
      <c r="H18" s="1408"/>
      <c r="I18" s="1408"/>
      <c r="J18" s="1408"/>
      <c r="K18" s="1409"/>
      <c r="L18" s="1039">
        <f>L14+L17</f>
        <v>0.039205690122512085</v>
      </c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2"/>
      <c r="AG18" s="162"/>
      <c r="AH18" s="162"/>
      <c r="AI18" s="162"/>
      <c r="AJ18" s="162"/>
    </row>
    <row r="19" spans="1:36" ht="13.5" thickBot="1">
      <c r="A19" s="160"/>
      <c r="B19" s="1419" t="s">
        <v>421</v>
      </c>
      <c r="C19" s="1420"/>
      <c r="D19" s="1420"/>
      <c r="E19" s="1420"/>
      <c r="F19" s="1420"/>
      <c r="G19" s="1420"/>
      <c r="H19" s="1420"/>
      <c r="I19" s="1420"/>
      <c r="J19" s="1420"/>
      <c r="K19" s="1420"/>
      <c r="L19" s="1421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2"/>
      <c r="AG19" s="162"/>
      <c r="AH19" s="162"/>
      <c r="AI19" s="162"/>
      <c r="AJ19" s="162"/>
    </row>
    <row r="20" spans="1:36" ht="13.5" thickBot="1">
      <c r="A20" s="160"/>
      <c r="B20" s="1410" t="s">
        <v>504</v>
      </c>
      <c r="C20" s="1411"/>
      <c r="D20" s="1411"/>
      <c r="E20" s="1411"/>
      <c r="F20" s="1411"/>
      <c r="G20" s="1411"/>
      <c r="H20" s="1411"/>
      <c r="I20" s="1411"/>
      <c r="J20" s="1411"/>
      <c r="K20" s="1411"/>
      <c r="L20" s="1412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2"/>
      <c r="AG20" s="162"/>
      <c r="AH20" s="162"/>
      <c r="AI20" s="162"/>
      <c r="AJ20" s="162"/>
    </row>
    <row r="21" spans="1:36" ht="12.75">
      <c r="A21" s="160"/>
      <c r="B21" s="1413">
        <v>1</v>
      </c>
      <c r="C21" s="998" t="s">
        <v>288</v>
      </c>
      <c r="D21" s="1416">
        <f>'Пояснит. записка'!X185/1000</f>
        <v>2.244</v>
      </c>
      <c r="E21" s="999">
        <v>0.38</v>
      </c>
      <c r="F21" s="999">
        <v>29.1</v>
      </c>
      <c r="G21" s="999">
        <v>0.943</v>
      </c>
      <c r="H21" s="1000">
        <v>8760</v>
      </c>
      <c r="I21" s="1000">
        <v>1</v>
      </c>
      <c r="J21" s="1000">
        <v>95</v>
      </c>
      <c r="K21" s="1015">
        <v>0.03</v>
      </c>
      <c r="L21" s="1416">
        <f>((0.99*2/1.5)*(D21*D21*F21*K21/J21/E21/E21/G21/G21/H21/I21))+((0.99*2/1.5)*(D21*D21*F22*K22/J22/E22/E22/G22/G22/H22/I22))+((0.99*2/1.5)*(D21*D21*F23*K23/J23/E23/E23/G23/G23/H23/I23))</f>
        <v>0.0006389531868650879</v>
      </c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2"/>
      <c r="AG21" s="162"/>
      <c r="AH21" s="162"/>
      <c r="AI21" s="162"/>
      <c r="AJ21" s="162"/>
    </row>
    <row r="22" spans="1:36" ht="12.75">
      <c r="A22" s="160"/>
      <c r="B22" s="1414"/>
      <c r="C22" s="330" t="s">
        <v>422</v>
      </c>
      <c r="D22" s="1417"/>
      <c r="E22" s="1002">
        <v>0.38</v>
      </c>
      <c r="F22" s="1002">
        <v>29.1</v>
      </c>
      <c r="G22" s="1002">
        <v>0.943</v>
      </c>
      <c r="H22" s="1003">
        <v>8760</v>
      </c>
      <c r="I22" s="1003">
        <v>1</v>
      </c>
      <c r="J22" s="1003">
        <v>70</v>
      </c>
      <c r="K22" s="1024">
        <v>0.07</v>
      </c>
      <c r="L22" s="1417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2"/>
      <c r="AG22" s="162"/>
      <c r="AH22" s="162"/>
      <c r="AI22" s="162"/>
      <c r="AJ22" s="162"/>
    </row>
    <row r="23" spans="1:36" ht="12.75">
      <c r="A23" s="160"/>
      <c r="B23" s="1415"/>
      <c r="C23" s="330" t="s">
        <v>423</v>
      </c>
      <c r="D23" s="1418"/>
      <c r="E23" s="1002">
        <v>0.38</v>
      </c>
      <c r="F23" s="1002">
        <v>29.1</v>
      </c>
      <c r="G23" s="1002">
        <v>0.943</v>
      </c>
      <c r="H23" s="1003">
        <v>8760</v>
      </c>
      <c r="I23" s="1003">
        <v>1</v>
      </c>
      <c r="J23" s="1003">
        <v>25</v>
      </c>
      <c r="K23" s="1024">
        <v>0.06</v>
      </c>
      <c r="L23" s="1418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2"/>
      <c r="AG23" s="162"/>
      <c r="AH23" s="162"/>
      <c r="AI23" s="162"/>
      <c r="AJ23" s="162"/>
    </row>
    <row r="24" spans="1:36" ht="14.25" customHeight="1">
      <c r="A24" s="160"/>
      <c r="B24" s="989">
        <v>2</v>
      </c>
      <c r="C24" s="330" t="s">
        <v>282</v>
      </c>
      <c r="D24" s="1016">
        <f>'Пояснит. записка'!X186/1000</f>
        <v>25.818</v>
      </c>
      <c r="E24" s="1002">
        <v>0.38</v>
      </c>
      <c r="F24" s="1002">
        <v>29.1</v>
      </c>
      <c r="G24" s="1002">
        <v>0.943</v>
      </c>
      <c r="H24" s="1003">
        <v>8760</v>
      </c>
      <c r="I24" s="1003">
        <v>1</v>
      </c>
      <c r="J24" s="1003">
        <v>70</v>
      </c>
      <c r="K24" s="1024">
        <v>0.18</v>
      </c>
      <c r="L24" s="1016">
        <f aca="true" t="shared" si="1" ref="L24:L33">(0.99*2/1.5)*(D24*D24*F24*K24/J24/E24/E24/G24/G24/H24/I24)</f>
        <v>0.05853180180195597</v>
      </c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2"/>
      <c r="AG24" s="162"/>
      <c r="AH24" s="162"/>
      <c r="AI24" s="162"/>
      <c r="AJ24" s="162"/>
    </row>
    <row r="25" spans="1:36" ht="12.75">
      <c r="A25" s="160"/>
      <c r="B25" s="989">
        <v>3</v>
      </c>
      <c r="C25" s="330" t="s">
        <v>282</v>
      </c>
      <c r="D25" s="1016">
        <f>'Пояснит. записка'!X187/1000</f>
        <v>25.818</v>
      </c>
      <c r="E25" s="1002">
        <v>0.38</v>
      </c>
      <c r="F25" s="1002">
        <v>29.1</v>
      </c>
      <c r="G25" s="1002">
        <v>0.943</v>
      </c>
      <c r="H25" s="1003">
        <v>8760</v>
      </c>
      <c r="I25" s="1003">
        <v>1</v>
      </c>
      <c r="J25" s="1003">
        <v>70</v>
      </c>
      <c r="K25" s="1024">
        <v>0.18</v>
      </c>
      <c r="L25" s="1016">
        <f t="shared" si="1"/>
        <v>0.05853180180195597</v>
      </c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2"/>
      <c r="AG25" s="162"/>
      <c r="AH25" s="162"/>
      <c r="AI25" s="162"/>
      <c r="AJ25" s="162"/>
    </row>
    <row r="26" spans="1:36" ht="12.75">
      <c r="A26" s="160"/>
      <c r="B26" s="989">
        <v>4</v>
      </c>
      <c r="C26" s="330" t="s">
        <v>284</v>
      </c>
      <c r="D26" s="1016">
        <f>'Пояснит. записка'!X188/1000</f>
        <v>117.89</v>
      </c>
      <c r="E26" s="1002">
        <v>0.38</v>
      </c>
      <c r="F26" s="1002">
        <v>29.1</v>
      </c>
      <c r="G26" s="1002">
        <v>0.943</v>
      </c>
      <c r="H26" s="1003">
        <v>8760</v>
      </c>
      <c r="I26" s="1003">
        <v>1</v>
      </c>
      <c r="J26" s="1003">
        <v>120</v>
      </c>
      <c r="K26" s="1024">
        <v>0.06</v>
      </c>
      <c r="L26" s="1016">
        <f t="shared" si="1"/>
        <v>0.23729914588111392</v>
      </c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2"/>
      <c r="AG26" s="162"/>
      <c r="AH26" s="162"/>
      <c r="AI26" s="162"/>
      <c r="AJ26" s="162"/>
    </row>
    <row r="27" spans="1:36" ht="12.75">
      <c r="A27" s="160"/>
      <c r="B27" s="989">
        <v>5</v>
      </c>
      <c r="C27" s="330" t="s">
        <v>285</v>
      </c>
      <c r="D27" s="1016">
        <f>'Пояснит. записка'!X189/1000</f>
        <v>117.89</v>
      </c>
      <c r="E27" s="1002">
        <v>0.38</v>
      </c>
      <c r="F27" s="1002">
        <v>29.1</v>
      </c>
      <c r="G27" s="1002">
        <v>0.943</v>
      </c>
      <c r="H27" s="1003">
        <v>8760</v>
      </c>
      <c r="I27" s="1003">
        <v>1</v>
      </c>
      <c r="J27" s="1003">
        <v>95</v>
      </c>
      <c r="K27" s="1024">
        <v>0.11</v>
      </c>
      <c r="L27" s="1016">
        <f t="shared" si="1"/>
        <v>0.5495348641457376</v>
      </c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2"/>
      <c r="AG27" s="162"/>
      <c r="AH27" s="162"/>
      <c r="AI27" s="162"/>
      <c r="AJ27" s="162"/>
    </row>
    <row r="28" spans="1:36" ht="12.75">
      <c r="A28" s="160"/>
      <c r="B28" s="989">
        <v>6</v>
      </c>
      <c r="C28" s="330" t="s">
        <v>286</v>
      </c>
      <c r="D28" s="1016">
        <f>'Пояснит. записка'!X190/1000</f>
        <v>22.26</v>
      </c>
      <c r="E28" s="1002">
        <v>0.38</v>
      </c>
      <c r="F28" s="1002">
        <v>29.1</v>
      </c>
      <c r="G28" s="1002">
        <v>0.943</v>
      </c>
      <c r="H28" s="1003">
        <v>8760</v>
      </c>
      <c r="I28" s="1003">
        <v>1</v>
      </c>
      <c r="J28" s="1003">
        <v>35</v>
      </c>
      <c r="K28" s="1024">
        <v>0.01</v>
      </c>
      <c r="L28" s="1016">
        <f t="shared" si="1"/>
        <v>0.004834532798925755</v>
      </c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2"/>
      <c r="AG28" s="162"/>
      <c r="AH28" s="162"/>
      <c r="AI28" s="162"/>
      <c r="AJ28" s="162"/>
    </row>
    <row r="29" spans="1:36" ht="12.75">
      <c r="A29" s="160"/>
      <c r="B29" s="989">
        <v>7</v>
      </c>
      <c r="C29" s="330" t="s">
        <v>288</v>
      </c>
      <c r="D29" s="1016">
        <f>'Пояснит. записка'!X191/1000</f>
        <v>14.953</v>
      </c>
      <c r="E29" s="1002">
        <v>0.38</v>
      </c>
      <c r="F29" s="1002">
        <v>29.1</v>
      </c>
      <c r="G29" s="1002">
        <v>0.943</v>
      </c>
      <c r="H29" s="1003">
        <v>8760</v>
      </c>
      <c r="I29" s="1003">
        <v>1</v>
      </c>
      <c r="J29" s="1003">
        <v>95</v>
      </c>
      <c r="K29" s="1024">
        <v>0.025</v>
      </c>
      <c r="L29" s="1016">
        <f t="shared" si="1"/>
        <v>0.0020093024108173785</v>
      </c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2"/>
      <c r="AG29" s="162"/>
      <c r="AH29" s="162"/>
      <c r="AI29" s="162"/>
      <c r="AJ29" s="162"/>
    </row>
    <row r="30" spans="1:36" ht="12.75">
      <c r="A30" s="160"/>
      <c r="B30" s="989">
        <v>8</v>
      </c>
      <c r="C30" s="330" t="s">
        <v>288</v>
      </c>
      <c r="D30" s="1016">
        <f>'Пояснит. записка'!X192/1000</f>
        <v>14.953</v>
      </c>
      <c r="E30" s="1002">
        <v>0.38</v>
      </c>
      <c r="F30" s="1002">
        <v>29.1</v>
      </c>
      <c r="G30" s="1002">
        <v>0.943</v>
      </c>
      <c r="H30" s="1003">
        <v>8760</v>
      </c>
      <c r="I30" s="1003">
        <v>1</v>
      </c>
      <c r="J30" s="1003">
        <v>95</v>
      </c>
      <c r="K30" s="1024">
        <v>0.025</v>
      </c>
      <c r="L30" s="1016">
        <f t="shared" si="1"/>
        <v>0.0020093024108173785</v>
      </c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2"/>
      <c r="AG30" s="162"/>
      <c r="AH30" s="162"/>
      <c r="AI30" s="162"/>
      <c r="AJ30" s="162"/>
    </row>
    <row r="31" spans="1:36" ht="12.75">
      <c r="A31" s="160"/>
      <c r="B31" s="989">
        <v>9</v>
      </c>
      <c r="C31" s="330" t="s">
        <v>290</v>
      </c>
      <c r="D31" s="1016">
        <f>'Пояснит. записка'!X193/1000</f>
        <v>1.234</v>
      </c>
      <c r="E31" s="1002">
        <v>0.38</v>
      </c>
      <c r="F31" s="1002">
        <v>29.1</v>
      </c>
      <c r="G31" s="1002">
        <v>0.943</v>
      </c>
      <c r="H31" s="1003">
        <v>8760</v>
      </c>
      <c r="I31" s="1003">
        <v>1</v>
      </c>
      <c r="J31" s="1003">
        <v>120</v>
      </c>
      <c r="K31" s="1024">
        <v>0.4</v>
      </c>
      <c r="L31" s="1016">
        <f t="shared" si="1"/>
        <v>0.00017333301846203403</v>
      </c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2"/>
      <c r="AG31" s="162"/>
      <c r="AH31" s="162"/>
      <c r="AI31" s="162"/>
      <c r="AJ31" s="162"/>
    </row>
    <row r="32" spans="1:36" ht="12.75">
      <c r="A32" s="160"/>
      <c r="B32" s="989">
        <v>10</v>
      </c>
      <c r="C32" s="330" t="s">
        <v>292</v>
      </c>
      <c r="D32" s="1016">
        <f>'Пояснит. записка'!X194/1000</f>
        <v>3.561</v>
      </c>
      <c r="E32" s="1002">
        <v>0.38</v>
      </c>
      <c r="F32" s="1002">
        <v>29.1</v>
      </c>
      <c r="G32" s="1002">
        <v>0.943</v>
      </c>
      <c r="H32" s="1003">
        <v>8760</v>
      </c>
      <c r="I32" s="1003">
        <v>1</v>
      </c>
      <c r="J32" s="1003">
        <v>50</v>
      </c>
      <c r="K32" s="1024">
        <v>0.3</v>
      </c>
      <c r="L32" s="1016">
        <f t="shared" si="1"/>
        <v>0.0025981692175035425</v>
      </c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2"/>
      <c r="AG32" s="162"/>
      <c r="AH32" s="162"/>
      <c r="AI32" s="162"/>
      <c r="AJ32" s="162"/>
    </row>
    <row r="33" spans="1:36" ht="13.5" thickBot="1">
      <c r="A33" s="160"/>
      <c r="B33" s="1040">
        <v>11</v>
      </c>
      <c r="C33" s="1005" t="s">
        <v>293</v>
      </c>
      <c r="D33" s="1019">
        <f>'Пояснит. записка'!X195/1000</f>
        <v>73.531</v>
      </c>
      <c r="E33" s="1006">
        <v>0.38</v>
      </c>
      <c r="F33" s="1002">
        <v>29.1</v>
      </c>
      <c r="G33" s="1002">
        <v>0.943</v>
      </c>
      <c r="H33" s="1007">
        <v>8760</v>
      </c>
      <c r="I33" s="1007">
        <v>1</v>
      </c>
      <c r="J33" s="1007">
        <v>16</v>
      </c>
      <c r="K33" s="1026">
        <v>0.05</v>
      </c>
      <c r="L33" s="1016">
        <f t="shared" si="1"/>
        <v>0.5769832446018224</v>
      </c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2"/>
      <c r="AG33" s="162"/>
      <c r="AH33" s="162"/>
      <c r="AI33" s="162"/>
      <c r="AJ33" s="162"/>
    </row>
    <row r="34" spans="1:36" ht="13.5" thickBot="1">
      <c r="A34" s="160"/>
      <c r="B34" s="1407" t="s">
        <v>424</v>
      </c>
      <c r="C34" s="1408"/>
      <c r="D34" s="1408"/>
      <c r="E34" s="1408"/>
      <c r="F34" s="1408"/>
      <c r="G34" s="1408"/>
      <c r="H34" s="1408"/>
      <c r="I34" s="1408"/>
      <c r="J34" s="1408"/>
      <c r="K34" s="1409"/>
      <c r="L34" s="1041">
        <f>SUM(L21:L33)</f>
        <v>1.493144451275977</v>
      </c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2"/>
      <c r="AG34" s="162"/>
      <c r="AH34" s="162"/>
      <c r="AI34" s="162"/>
      <c r="AJ34" s="162"/>
    </row>
    <row r="35" spans="1:36" ht="13.5" thickBot="1">
      <c r="A35" s="160"/>
      <c r="B35" s="1407" t="s">
        <v>425</v>
      </c>
      <c r="C35" s="1408"/>
      <c r="D35" s="1408"/>
      <c r="E35" s="1408"/>
      <c r="F35" s="1408"/>
      <c r="G35" s="1408"/>
      <c r="H35" s="1408"/>
      <c r="I35" s="1408"/>
      <c r="J35" s="1408"/>
      <c r="K35" s="1409"/>
      <c r="L35" s="1041">
        <f>L18+L34</f>
        <v>1.5323501413984892</v>
      </c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2"/>
      <c r="AG35" s="162"/>
      <c r="AH35" s="162"/>
      <c r="AI35" s="162"/>
      <c r="AJ35" s="162"/>
    </row>
    <row r="36" spans="1:36" ht="12.75">
      <c r="A36" s="160"/>
      <c r="B36" s="1010"/>
      <c r="C36" s="1010"/>
      <c r="D36" s="1010"/>
      <c r="E36" s="1010"/>
      <c r="F36" s="1010"/>
      <c r="G36" s="1010"/>
      <c r="H36" s="1010"/>
      <c r="I36" s="1010"/>
      <c r="J36" s="1010"/>
      <c r="K36" s="1010"/>
      <c r="L36" s="101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2"/>
      <c r="AG36" s="162"/>
      <c r="AH36" s="162"/>
      <c r="AI36" s="162"/>
      <c r="AJ36" s="162"/>
    </row>
    <row r="37" spans="1:36" ht="12.75">
      <c r="A37" s="160"/>
      <c r="B37" s="1010"/>
      <c r="C37" s="1010"/>
      <c r="D37" s="1010"/>
      <c r="E37" s="1010"/>
      <c r="F37" s="1010"/>
      <c r="G37" s="1010"/>
      <c r="H37" s="1010"/>
      <c r="I37" s="1010"/>
      <c r="J37" s="1010"/>
      <c r="K37" s="1010"/>
      <c r="L37" s="101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2"/>
      <c r="AG37" s="162"/>
      <c r="AH37" s="162"/>
      <c r="AI37" s="162"/>
      <c r="AJ37" s="162"/>
    </row>
    <row r="38" spans="1:36" ht="12.75">
      <c r="A38" s="160"/>
      <c r="B38" s="1010"/>
      <c r="C38" s="1010"/>
      <c r="D38" s="1010"/>
      <c r="E38" s="1010"/>
      <c r="F38" s="1010"/>
      <c r="G38" s="1010"/>
      <c r="H38" s="1010"/>
      <c r="I38" s="1010"/>
      <c r="J38" s="1010"/>
      <c r="K38" s="1010"/>
      <c r="L38" s="101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2"/>
      <c r="AG38" s="162"/>
      <c r="AH38" s="162"/>
      <c r="AI38" s="162"/>
      <c r="AJ38" s="162"/>
    </row>
    <row r="39" spans="1:36" ht="12.75">
      <c r="A39" s="160"/>
      <c r="B39" s="1010"/>
      <c r="C39" s="1010"/>
      <c r="D39" s="1010"/>
      <c r="E39" s="1010"/>
      <c r="F39" s="1010"/>
      <c r="G39" s="1010"/>
      <c r="H39" s="1010"/>
      <c r="I39" s="1010"/>
      <c r="J39" s="1010"/>
      <c r="K39" s="1010"/>
      <c r="L39" s="101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2"/>
      <c r="AG39" s="162"/>
      <c r="AH39" s="162"/>
      <c r="AI39" s="162"/>
      <c r="AJ39" s="162"/>
    </row>
    <row r="40" spans="1:36" ht="12.75">
      <c r="A40" s="160"/>
      <c r="B40" s="1010"/>
      <c r="C40" s="1010"/>
      <c r="D40" s="1010"/>
      <c r="E40" s="1010"/>
      <c r="F40" s="1010"/>
      <c r="G40" s="1010"/>
      <c r="H40" s="1010"/>
      <c r="I40" s="1010"/>
      <c r="J40" s="1010"/>
      <c r="K40" s="1010"/>
      <c r="L40" s="101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2"/>
      <c r="AG40" s="162"/>
      <c r="AH40" s="162"/>
      <c r="AI40" s="162"/>
      <c r="AJ40" s="162"/>
    </row>
    <row r="41" spans="1:36" ht="12.75">
      <c r="A41" s="160"/>
      <c r="B41" s="1010"/>
      <c r="C41" s="1010"/>
      <c r="D41" s="1010"/>
      <c r="E41" s="1010"/>
      <c r="F41" s="1010"/>
      <c r="G41" s="1010"/>
      <c r="H41" s="1010"/>
      <c r="I41" s="1010"/>
      <c r="J41" s="1010"/>
      <c r="K41" s="1010"/>
      <c r="L41" s="101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2"/>
      <c r="AG41" s="162"/>
      <c r="AH41" s="162"/>
      <c r="AI41" s="162"/>
      <c r="AJ41" s="162"/>
    </row>
    <row r="42" spans="1:36" ht="12.75">
      <c r="A42" s="160"/>
      <c r="B42" s="1010"/>
      <c r="C42" s="1010"/>
      <c r="D42" s="1010"/>
      <c r="E42" s="1010"/>
      <c r="F42" s="1010"/>
      <c r="G42" s="1010"/>
      <c r="H42" s="1010"/>
      <c r="I42" s="1010"/>
      <c r="J42" s="1010"/>
      <c r="K42" s="1010"/>
      <c r="L42" s="101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2"/>
      <c r="AG42" s="162"/>
      <c r="AH42" s="162"/>
      <c r="AI42" s="162"/>
      <c r="AJ42" s="162"/>
    </row>
    <row r="43" spans="1:36" ht="12.75">
      <c r="A43" s="160"/>
      <c r="B43" s="1010"/>
      <c r="C43" s="1010"/>
      <c r="D43" s="1010"/>
      <c r="E43" s="1010"/>
      <c r="F43" s="1010"/>
      <c r="G43" s="1010"/>
      <c r="H43" s="1010"/>
      <c r="I43" s="1010"/>
      <c r="J43" s="1010"/>
      <c r="K43" s="1010"/>
      <c r="L43" s="101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2"/>
      <c r="AG43" s="162"/>
      <c r="AH43" s="162"/>
      <c r="AI43" s="162"/>
      <c r="AJ43" s="162"/>
    </row>
    <row r="44" spans="1:36" ht="12.75">
      <c r="A44" s="160"/>
      <c r="B44" s="1010"/>
      <c r="C44" s="1010"/>
      <c r="D44" s="1010"/>
      <c r="E44" s="1010"/>
      <c r="F44" s="1010"/>
      <c r="G44" s="1010"/>
      <c r="H44" s="1010"/>
      <c r="I44" s="1010"/>
      <c r="J44" s="1010"/>
      <c r="K44" s="1010"/>
      <c r="L44" s="101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2"/>
      <c r="AG44" s="162"/>
      <c r="AH44" s="162"/>
      <c r="AI44" s="162"/>
      <c r="AJ44" s="162"/>
    </row>
    <row r="45" spans="1:36" ht="12.75">
      <c r="A45" s="160"/>
      <c r="B45" s="1010"/>
      <c r="C45" s="1010"/>
      <c r="D45" s="1010"/>
      <c r="E45" s="1010"/>
      <c r="F45" s="1010"/>
      <c r="G45" s="1010"/>
      <c r="H45" s="1010"/>
      <c r="I45" s="1010"/>
      <c r="J45" s="1010"/>
      <c r="K45" s="1010"/>
      <c r="L45" s="101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2"/>
      <c r="AG45" s="162"/>
      <c r="AH45" s="162"/>
      <c r="AI45" s="162"/>
      <c r="AJ45" s="162"/>
    </row>
    <row r="46" spans="1:36" ht="12.75">
      <c r="A46" s="160"/>
      <c r="B46" s="1010"/>
      <c r="C46" s="1010"/>
      <c r="D46" s="1010"/>
      <c r="E46" s="1010"/>
      <c r="F46" s="1010"/>
      <c r="G46" s="1010"/>
      <c r="H46" s="1010"/>
      <c r="I46" s="1010"/>
      <c r="J46" s="1010"/>
      <c r="K46" s="1010"/>
      <c r="L46" s="101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2"/>
      <c r="AG46" s="162"/>
      <c r="AH46" s="162"/>
      <c r="AI46" s="162"/>
      <c r="AJ46" s="162"/>
    </row>
    <row r="47" spans="1:36" ht="13.5" customHeight="1">
      <c r="A47" s="160"/>
      <c r="B47" s="1010"/>
      <c r="C47" s="1010"/>
      <c r="D47" s="1010"/>
      <c r="E47" s="1010"/>
      <c r="F47" s="1010"/>
      <c r="G47" s="1010"/>
      <c r="H47" s="1010"/>
      <c r="I47" s="1010"/>
      <c r="J47" s="1010"/>
      <c r="K47" s="1010"/>
      <c r="L47" s="101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2"/>
      <c r="AG47" s="162"/>
      <c r="AH47" s="162"/>
      <c r="AI47" s="162"/>
      <c r="AJ47" s="162"/>
    </row>
    <row r="48" spans="1:36" ht="13.5" customHeight="1">
      <c r="A48" s="160"/>
      <c r="B48" s="1010"/>
      <c r="C48" s="1010"/>
      <c r="D48" s="1010"/>
      <c r="E48" s="1010"/>
      <c r="F48" s="1010"/>
      <c r="G48" s="1010"/>
      <c r="H48" s="1010"/>
      <c r="I48" s="1010"/>
      <c r="J48" s="1010"/>
      <c r="K48" s="1010"/>
      <c r="L48" s="101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2"/>
      <c r="AG48" s="162"/>
      <c r="AH48" s="162"/>
      <c r="AI48" s="162"/>
      <c r="AJ48" s="162"/>
    </row>
    <row r="49" spans="1:36" ht="12.75">
      <c r="A49" s="160"/>
      <c r="B49" s="1010"/>
      <c r="C49" s="1010"/>
      <c r="D49" s="1010"/>
      <c r="E49" s="1010"/>
      <c r="F49" s="1010"/>
      <c r="G49" s="1010"/>
      <c r="H49" s="1010"/>
      <c r="I49" s="1010"/>
      <c r="J49" s="1010"/>
      <c r="K49" s="1010"/>
      <c r="L49" s="101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2"/>
      <c r="AG49" s="162"/>
      <c r="AH49" s="162"/>
      <c r="AI49" s="162"/>
      <c r="AJ49" s="162"/>
    </row>
    <row r="50" spans="1:36" ht="13.5" customHeight="1">
      <c r="A50" s="160"/>
      <c r="B50" s="1010"/>
      <c r="C50" s="1010"/>
      <c r="D50" s="1010"/>
      <c r="E50" s="1010"/>
      <c r="F50" s="1010"/>
      <c r="G50" s="1010"/>
      <c r="H50" s="1010"/>
      <c r="I50" s="1010"/>
      <c r="J50" s="1010"/>
      <c r="K50" s="1010"/>
      <c r="L50" s="101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2"/>
      <c r="AG50" s="162"/>
      <c r="AH50" s="162"/>
      <c r="AI50" s="162"/>
      <c r="AJ50" s="162"/>
    </row>
    <row r="51" spans="1:36" ht="12.75">
      <c r="A51" s="160"/>
      <c r="B51" s="1010"/>
      <c r="C51" s="1010"/>
      <c r="D51" s="1010"/>
      <c r="E51" s="1010"/>
      <c r="F51" s="1010"/>
      <c r="G51" s="1010"/>
      <c r="H51" s="1010"/>
      <c r="I51" s="1010"/>
      <c r="J51" s="1010"/>
      <c r="K51" s="1010"/>
      <c r="L51" s="101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2"/>
      <c r="AG51" s="162"/>
      <c r="AH51" s="162"/>
      <c r="AI51" s="162"/>
      <c r="AJ51" s="162"/>
    </row>
    <row r="52" spans="1:36" ht="12.75">
      <c r="A52" s="160"/>
      <c r="B52" s="1010"/>
      <c r="C52" s="1010"/>
      <c r="D52" s="1010"/>
      <c r="E52" s="1010"/>
      <c r="F52" s="1010"/>
      <c r="G52" s="1010"/>
      <c r="H52" s="1010"/>
      <c r="I52" s="1010"/>
      <c r="J52" s="1010"/>
      <c r="K52" s="1010"/>
      <c r="L52" s="101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2"/>
      <c r="AG52" s="162"/>
      <c r="AH52" s="162"/>
      <c r="AI52" s="162"/>
      <c r="AJ52" s="162"/>
    </row>
    <row r="53" spans="1:36" ht="12.75">
      <c r="A53" s="160"/>
      <c r="B53" s="1010"/>
      <c r="C53" s="1010"/>
      <c r="D53" s="1010"/>
      <c r="E53" s="1010"/>
      <c r="F53" s="1010"/>
      <c r="G53" s="1010"/>
      <c r="H53" s="1010"/>
      <c r="I53" s="1010"/>
      <c r="J53" s="1010"/>
      <c r="K53" s="1010"/>
      <c r="L53" s="101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2"/>
      <c r="AG53" s="162"/>
      <c r="AH53" s="162"/>
      <c r="AI53" s="162"/>
      <c r="AJ53" s="162"/>
    </row>
    <row r="54" spans="1:36" ht="12.75">
      <c r="A54" s="160"/>
      <c r="B54" s="1010"/>
      <c r="C54" s="1010"/>
      <c r="D54" s="1010"/>
      <c r="E54" s="1010"/>
      <c r="F54" s="1010"/>
      <c r="G54" s="1010"/>
      <c r="H54" s="1010"/>
      <c r="I54" s="1010"/>
      <c r="J54" s="1010"/>
      <c r="K54" s="1010"/>
      <c r="L54" s="101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2"/>
      <c r="AG54" s="162"/>
      <c r="AH54" s="162"/>
      <c r="AI54" s="162"/>
      <c r="AJ54" s="162"/>
    </row>
    <row r="55" spans="1:36" ht="12.75">
      <c r="A55" s="160"/>
      <c r="B55" s="1010"/>
      <c r="C55" s="1010"/>
      <c r="D55" s="1010"/>
      <c r="E55" s="1010"/>
      <c r="F55" s="1010"/>
      <c r="G55" s="1010"/>
      <c r="H55" s="1010"/>
      <c r="I55" s="1010"/>
      <c r="J55" s="1010"/>
      <c r="K55" s="1010"/>
      <c r="L55" s="101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2"/>
      <c r="AG55" s="162"/>
      <c r="AH55" s="162"/>
      <c r="AI55" s="162"/>
      <c r="AJ55" s="162"/>
    </row>
    <row r="56" spans="1:36" ht="12.75">
      <c r="A56" s="160"/>
      <c r="B56" s="1010"/>
      <c r="C56" s="1010"/>
      <c r="D56" s="1010"/>
      <c r="E56" s="1010"/>
      <c r="F56" s="1010"/>
      <c r="G56" s="1010"/>
      <c r="H56" s="1010"/>
      <c r="I56" s="1010"/>
      <c r="J56" s="1010"/>
      <c r="K56" s="1010"/>
      <c r="L56" s="101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2"/>
      <c r="AG56" s="162"/>
      <c r="AH56" s="162"/>
      <c r="AI56" s="162"/>
      <c r="AJ56" s="162"/>
    </row>
    <row r="57" spans="1:36" ht="12.75">
      <c r="A57" s="160"/>
      <c r="B57" s="1010"/>
      <c r="C57" s="1010"/>
      <c r="D57" s="1010"/>
      <c r="E57" s="1010"/>
      <c r="F57" s="1010"/>
      <c r="G57" s="1010"/>
      <c r="H57" s="1010"/>
      <c r="I57" s="1010"/>
      <c r="J57" s="1010"/>
      <c r="K57" s="1010"/>
      <c r="L57" s="101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2"/>
      <c r="AG57" s="162"/>
      <c r="AH57" s="162"/>
      <c r="AI57" s="162"/>
      <c r="AJ57" s="162"/>
    </row>
    <row r="58" spans="1:36" ht="12.75">
      <c r="A58" s="160"/>
      <c r="B58" s="1010"/>
      <c r="C58" s="1010"/>
      <c r="D58" s="1010"/>
      <c r="E58" s="1010"/>
      <c r="F58" s="1010"/>
      <c r="G58" s="1010"/>
      <c r="H58" s="1010"/>
      <c r="I58" s="1010"/>
      <c r="J58" s="1010"/>
      <c r="K58" s="1010"/>
      <c r="L58" s="101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2"/>
      <c r="AG58" s="162"/>
      <c r="AH58" s="162"/>
      <c r="AI58" s="162"/>
      <c r="AJ58" s="162"/>
    </row>
    <row r="59" spans="1:36" ht="12.75">
      <c r="A59" s="160"/>
      <c r="B59" s="1010"/>
      <c r="C59" s="1010"/>
      <c r="D59" s="1010"/>
      <c r="E59" s="1010"/>
      <c r="F59" s="1010"/>
      <c r="G59" s="1010"/>
      <c r="H59" s="1010"/>
      <c r="I59" s="1010"/>
      <c r="J59" s="1010"/>
      <c r="K59" s="1010"/>
      <c r="L59" s="101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2"/>
      <c r="AG59" s="162"/>
      <c r="AH59" s="162"/>
      <c r="AI59" s="162"/>
      <c r="AJ59" s="162"/>
    </row>
    <row r="60" spans="1:36" ht="12.75">
      <c r="A60" s="160"/>
      <c r="B60" s="1010"/>
      <c r="C60" s="1010"/>
      <c r="D60" s="1010"/>
      <c r="E60" s="1010"/>
      <c r="F60" s="1010"/>
      <c r="G60" s="1010"/>
      <c r="H60" s="1010"/>
      <c r="I60" s="1010"/>
      <c r="J60" s="1010"/>
      <c r="K60" s="1010"/>
      <c r="L60" s="101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2"/>
      <c r="AG60" s="162"/>
      <c r="AH60" s="162"/>
      <c r="AI60" s="162"/>
      <c r="AJ60" s="162"/>
    </row>
    <row r="61" spans="1:36" ht="12.75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2"/>
      <c r="AG61" s="162"/>
      <c r="AH61" s="162"/>
      <c r="AI61" s="162"/>
      <c r="AJ61" s="162"/>
    </row>
    <row r="62" spans="1:36" ht="12.75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2"/>
      <c r="AG62" s="162"/>
      <c r="AH62" s="162"/>
      <c r="AI62" s="162"/>
      <c r="AJ62" s="162"/>
    </row>
    <row r="63" spans="1:36" ht="12.75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2"/>
      <c r="AG63" s="162"/>
      <c r="AH63" s="162"/>
      <c r="AI63" s="162"/>
      <c r="AJ63" s="162"/>
    </row>
    <row r="64" spans="1:36" ht="12.75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2"/>
      <c r="AG64" s="162"/>
      <c r="AH64" s="162"/>
      <c r="AI64" s="162"/>
      <c r="AJ64" s="162"/>
    </row>
    <row r="65" spans="1:36" ht="12.7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2"/>
      <c r="AG65" s="162"/>
      <c r="AH65" s="162"/>
      <c r="AI65" s="162"/>
      <c r="AJ65" s="162"/>
    </row>
    <row r="66" spans="1:36" ht="12.75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2"/>
      <c r="AG66" s="162"/>
      <c r="AH66" s="162"/>
      <c r="AI66" s="162"/>
      <c r="AJ66" s="162"/>
    </row>
    <row r="67" spans="1:36" ht="12.75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2"/>
      <c r="AG67" s="162"/>
      <c r="AH67" s="162"/>
      <c r="AI67" s="162"/>
      <c r="AJ67" s="162"/>
    </row>
    <row r="68" spans="1:36" ht="12.75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2"/>
      <c r="AG68" s="162"/>
      <c r="AH68" s="162"/>
      <c r="AI68" s="162"/>
      <c r="AJ68" s="162"/>
    </row>
    <row r="69" spans="1:36" ht="12.75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2"/>
      <c r="AG69" s="162"/>
      <c r="AH69" s="162"/>
      <c r="AI69" s="162"/>
      <c r="AJ69" s="162"/>
    </row>
    <row r="70" spans="1:36" ht="12.75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2"/>
      <c r="AG70" s="162"/>
      <c r="AH70" s="162"/>
      <c r="AI70" s="162"/>
      <c r="AJ70" s="162"/>
    </row>
    <row r="71" spans="1:36" ht="12.75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2"/>
      <c r="AG71" s="162"/>
      <c r="AH71" s="162"/>
      <c r="AI71" s="162"/>
      <c r="AJ71" s="162"/>
    </row>
    <row r="72" spans="1:36" ht="12.75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2"/>
      <c r="AG72" s="162"/>
      <c r="AH72" s="162"/>
      <c r="AI72" s="162"/>
      <c r="AJ72" s="162"/>
    </row>
    <row r="73" spans="1:36" ht="12.75">
      <c r="A73" s="16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2"/>
      <c r="AG73" s="162"/>
      <c r="AH73" s="162"/>
      <c r="AI73" s="162"/>
      <c r="AJ73" s="162"/>
    </row>
    <row r="74" spans="1:36" ht="12.75">
      <c r="A74" s="160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2"/>
      <c r="AG74" s="162"/>
      <c r="AH74" s="162"/>
      <c r="AI74" s="162"/>
      <c r="AJ74" s="162"/>
    </row>
    <row r="75" spans="1:36" ht="12.75">
      <c r="A75" s="160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2"/>
      <c r="AG75" s="162"/>
      <c r="AH75" s="162"/>
      <c r="AI75" s="162"/>
      <c r="AJ75" s="162"/>
    </row>
    <row r="76" spans="1:36" ht="12.75">
      <c r="A76" s="160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2"/>
      <c r="AG76" s="162"/>
      <c r="AH76" s="162"/>
      <c r="AI76" s="162"/>
      <c r="AJ76" s="162"/>
    </row>
    <row r="77" spans="1:36" ht="12.75">
      <c r="A77" s="160"/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2"/>
      <c r="AG77" s="162"/>
      <c r="AH77" s="162"/>
      <c r="AI77" s="162"/>
      <c r="AJ77" s="162"/>
    </row>
    <row r="78" spans="1:36" ht="12.75">
      <c r="A78" s="160"/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2"/>
      <c r="AG78" s="162"/>
      <c r="AH78" s="162"/>
      <c r="AI78" s="162"/>
      <c r="AJ78" s="162"/>
    </row>
    <row r="79" spans="1:36" ht="12.75">
      <c r="A79" s="160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2"/>
      <c r="AG79" s="162"/>
      <c r="AH79" s="162"/>
      <c r="AI79" s="162"/>
      <c r="AJ79" s="162"/>
    </row>
    <row r="80" spans="1:36" ht="12.75">
      <c r="A80" s="160"/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2"/>
      <c r="AG80" s="162"/>
      <c r="AH80" s="162"/>
      <c r="AI80" s="162"/>
      <c r="AJ80" s="162"/>
    </row>
    <row r="81" spans="1:36" ht="12.75">
      <c r="A81" s="160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2"/>
      <c r="AG81" s="162"/>
      <c r="AH81" s="162"/>
      <c r="AI81" s="162"/>
      <c r="AJ81" s="162"/>
    </row>
    <row r="82" spans="1:36" ht="12.75">
      <c r="A82" s="160"/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2"/>
      <c r="AG82" s="162"/>
      <c r="AH82" s="162"/>
      <c r="AI82" s="162"/>
      <c r="AJ82" s="162"/>
    </row>
    <row r="83" spans="1:36" ht="12.75">
      <c r="A83" s="160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2"/>
      <c r="AG83" s="162"/>
      <c r="AH83" s="162"/>
      <c r="AI83" s="162"/>
      <c r="AJ83" s="162"/>
    </row>
    <row r="84" spans="1:36" ht="12.75">
      <c r="A84" s="160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2"/>
      <c r="AG84" s="162"/>
      <c r="AH84" s="162"/>
      <c r="AI84" s="162"/>
      <c r="AJ84" s="162"/>
    </row>
    <row r="85" spans="1:36" ht="12.75">
      <c r="A85" s="160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2"/>
      <c r="AG85" s="162"/>
      <c r="AH85" s="162"/>
      <c r="AI85" s="162"/>
      <c r="AJ85" s="162"/>
    </row>
    <row r="86" spans="1:36" ht="12.75">
      <c r="A86" s="160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2"/>
      <c r="AG86" s="162"/>
      <c r="AH86" s="162"/>
      <c r="AI86" s="162"/>
      <c r="AJ86" s="162"/>
    </row>
    <row r="87" spans="1:36" ht="12.75">
      <c r="A87" s="160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2"/>
      <c r="AG87" s="162"/>
      <c r="AH87" s="162"/>
      <c r="AI87" s="162"/>
      <c r="AJ87" s="162"/>
    </row>
    <row r="88" spans="1:36" ht="12.75">
      <c r="A88" s="160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2"/>
      <c r="AG88" s="162"/>
      <c r="AH88" s="162"/>
      <c r="AI88" s="162"/>
      <c r="AJ88" s="162"/>
    </row>
    <row r="89" spans="1:36" ht="12.75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2"/>
      <c r="AG89" s="162"/>
      <c r="AH89" s="162"/>
      <c r="AI89" s="162"/>
      <c r="AJ89" s="162"/>
    </row>
    <row r="90" spans="1:36" ht="12.75">
      <c r="A90" s="160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2"/>
      <c r="AG90" s="162"/>
      <c r="AH90" s="162"/>
      <c r="AI90" s="162"/>
      <c r="AJ90" s="162"/>
    </row>
    <row r="91" spans="1:36" ht="12.75">
      <c r="A91" s="160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2"/>
      <c r="AG91" s="162"/>
      <c r="AH91" s="162"/>
      <c r="AI91" s="162"/>
      <c r="AJ91" s="162"/>
    </row>
    <row r="92" spans="1:36" ht="12.75">
      <c r="A92" s="160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2"/>
      <c r="AG92" s="162"/>
      <c r="AH92" s="162"/>
      <c r="AI92" s="162"/>
      <c r="AJ92" s="162"/>
    </row>
    <row r="93" spans="1:36" ht="12.75">
      <c r="A93" s="160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2"/>
      <c r="AG93" s="162"/>
      <c r="AH93" s="162"/>
      <c r="AI93" s="162"/>
      <c r="AJ93" s="162"/>
    </row>
    <row r="94" spans="1:36" ht="12.75">
      <c r="A94" s="160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2"/>
      <c r="AG94" s="162"/>
      <c r="AH94" s="162"/>
      <c r="AI94" s="162"/>
      <c r="AJ94" s="162"/>
    </row>
    <row r="95" spans="1:36" ht="12.75">
      <c r="A95" s="160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2"/>
      <c r="AG95" s="162"/>
      <c r="AH95" s="162"/>
      <c r="AI95" s="162"/>
      <c r="AJ95" s="162"/>
    </row>
    <row r="96" spans="1:36" ht="12.75">
      <c r="A96" s="160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2"/>
      <c r="AG96" s="162"/>
      <c r="AH96" s="162"/>
      <c r="AI96" s="162"/>
      <c r="AJ96" s="162"/>
    </row>
    <row r="97" spans="1:36" ht="12.75">
      <c r="A97" s="160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2"/>
      <c r="AG97" s="162"/>
      <c r="AH97" s="162"/>
      <c r="AI97" s="162"/>
      <c r="AJ97" s="162"/>
    </row>
    <row r="98" spans="1:36" ht="12.75">
      <c r="A98" s="160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2"/>
      <c r="AG98" s="162"/>
      <c r="AH98" s="162"/>
      <c r="AI98" s="162"/>
      <c r="AJ98" s="162"/>
    </row>
    <row r="99" spans="1:36" ht="12.75">
      <c r="A99" s="160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2"/>
      <c r="AG99" s="162"/>
      <c r="AH99" s="162"/>
      <c r="AI99" s="162"/>
      <c r="AJ99" s="162"/>
    </row>
    <row r="100" spans="1:36" ht="12.75">
      <c r="A100" s="160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2"/>
      <c r="AG100" s="162"/>
      <c r="AH100" s="162"/>
      <c r="AI100" s="162"/>
      <c r="AJ100" s="162"/>
    </row>
    <row r="101" spans="1:36" ht="12.75">
      <c r="A101" s="160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2"/>
      <c r="AG101" s="162"/>
      <c r="AH101" s="162"/>
      <c r="AI101" s="162"/>
      <c r="AJ101" s="162"/>
    </row>
    <row r="102" spans="1:36" ht="12.75">
      <c r="A102" s="160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2"/>
      <c r="AG102" s="162"/>
      <c r="AH102" s="162"/>
      <c r="AI102" s="162"/>
      <c r="AJ102" s="162"/>
    </row>
    <row r="103" spans="1:36" ht="12.75">
      <c r="A103" s="160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2"/>
      <c r="AG103" s="162"/>
      <c r="AH103" s="162"/>
      <c r="AI103" s="162"/>
      <c r="AJ103" s="162"/>
    </row>
    <row r="104" spans="1:36" ht="12.75">
      <c r="A104" s="160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2"/>
      <c r="AG104" s="162"/>
      <c r="AH104" s="162"/>
      <c r="AI104" s="162"/>
      <c r="AJ104" s="162"/>
    </row>
    <row r="105" spans="1:36" ht="12.75">
      <c r="A105" s="160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2"/>
      <c r="AG105" s="162"/>
      <c r="AH105" s="162"/>
      <c r="AI105" s="162"/>
      <c r="AJ105" s="162"/>
    </row>
    <row r="106" spans="1:36" ht="12.75">
      <c r="A106" s="160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2"/>
      <c r="AG106" s="162"/>
      <c r="AH106" s="162"/>
      <c r="AI106" s="162"/>
      <c r="AJ106" s="162"/>
    </row>
    <row r="107" spans="1:36" ht="12.75">
      <c r="A107" s="160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2"/>
      <c r="AG107" s="162"/>
      <c r="AH107" s="162"/>
      <c r="AI107" s="162"/>
      <c r="AJ107" s="162"/>
    </row>
    <row r="108" spans="1:36" ht="12.75">
      <c r="A108" s="160"/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2"/>
      <c r="AG108" s="162"/>
      <c r="AH108" s="162"/>
      <c r="AI108" s="162"/>
      <c r="AJ108" s="162"/>
    </row>
    <row r="109" spans="1:36" ht="12.75">
      <c r="A109" s="160"/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2"/>
      <c r="AG109" s="162"/>
      <c r="AH109" s="162"/>
      <c r="AI109" s="162"/>
      <c r="AJ109" s="162"/>
    </row>
    <row r="110" spans="1:36" ht="12.75">
      <c r="A110" s="160"/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2"/>
      <c r="AG110" s="162"/>
      <c r="AH110" s="162"/>
      <c r="AI110" s="162"/>
      <c r="AJ110" s="162"/>
    </row>
    <row r="111" spans="1:36" ht="12.75">
      <c r="A111" s="160"/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2"/>
      <c r="AG111" s="162"/>
      <c r="AH111" s="162"/>
      <c r="AI111" s="162"/>
      <c r="AJ111" s="162"/>
    </row>
    <row r="112" spans="1:36" ht="12.75">
      <c r="A112" s="160"/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2"/>
      <c r="AG112" s="162"/>
      <c r="AH112" s="162"/>
      <c r="AI112" s="162"/>
      <c r="AJ112" s="162"/>
    </row>
    <row r="113" spans="1:36" ht="12.75">
      <c r="A113" s="160"/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2"/>
      <c r="AG113" s="162"/>
      <c r="AH113" s="162"/>
      <c r="AI113" s="162"/>
      <c r="AJ113" s="162"/>
    </row>
    <row r="114" spans="1:36" ht="12.75">
      <c r="A114" s="160"/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2"/>
      <c r="AG114" s="162"/>
      <c r="AH114" s="162"/>
      <c r="AI114" s="162"/>
      <c r="AJ114" s="162"/>
    </row>
    <row r="115" spans="1:36" ht="12.75">
      <c r="A115" s="160"/>
      <c r="B115" s="160"/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2"/>
      <c r="AG115" s="162"/>
      <c r="AH115" s="162"/>
      <c r="AI115" s="162"/>
      <c r="AJ115" s="162"/>
    </row>
    <row r="116" spans="1:36" ht="12.75">
      <c r="A116" s="160"/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2"/>
      <c r="AG116" s="162"/>
      <c r="AH116" s="162"/>
      <c r="AI116" s="162"/>
      <c r="AJ116" s="162"/>
    </row>
    <row r="117" spans="1:36" ht="12.75">
      <c r="A117" s="160"/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2"/>
      <c r="AG117" s="162"/>
      <c r="AH117" s="162"/>
      <c r="AI117" s="162"/>
      <c r="AJ117" s="162"/>
    </row>
    <row r="118" spans="1:36" ht="12.75">
      <c r="A118" s="160"/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2"/>
      <c r="AG118" s="162"/>
      <c r="AH118" s="162"/>
      <c r="AI118" s="162"/>
      <c r="AJ118" s="162"/>
    </row>
    <row r="119" spans="1:36" ht="12.75">
      <c r="A119" s="160"/>
      <c r="B119" s="160"/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2"/>
      <c r="AG119" s="162"/>
      <c r="AH119" s="162"/>
      <c r="AI119" s="162"/>
      <c r="AJ119" s="162"/>
    </row>
    <row r="120" spans="1:36" ht="12.75">
      <c r="A120" s="160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2"/>
      <c r="AG120" s="162"/>
      <c r="AH120" s="162"/>
      <c r="AI120" s="162"/>
      <c r="AJ120" s="162"/>
    </row>
    <row r="121" spans="1:36" ht="12.75">
      <c r="A121" s="160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2"/>
      <c r="AG121" s="162"/>
      <c r="AH121" s="162"/>
      <c r="AI121" s="162"/>
      <c r="AJ121" s="162"/>
    </row>
    <row r="122" spans="1:36" ht="12.75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2"/>
      <c r="AG122" s="162"/>
      <c r="AH122" s="162"/>
      <c r="AI122" s="162"/>
      <c r="AJ122" s="162"/>
    </row>
    <row r="123" spans="1:36" ht="12.75">
      <c r="A123" s="160"/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2"/>
      <c r="AG123" s="162"/>
      <c r="AH123" s="162"/>
      <c r="AI123" s="162"/>
      <c r="AJ123" s="162"/>
    </row>
    <row r="124" spans="1:36" ht="12.75">
      <c r="A124" s="160"/>
      <c r="B124" s="16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2"/>
      <c r="AG124" s="162"/>
      <c r="AH124" s="162"/>
      <c r="AI124" s="162"/>
      <c r="AJ124" s="162"/>
    </row>
    <row r="125" spans="1:36" ht="12.75">
      <c r="A125" s="160"/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2"/>
      <c r="AG125" s="162"/>
      <c r="AH125" s="162"/>
      <c r="AI125" s="162"/>
      <c r="AJ125" s="162"/>
    </row>
    <row r="126" spans="1:36" ht="12.75">
      <c r="A126" s="160"/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2"/>
      <c r="AG126" s="162"/>
      <c r="AH126" s="162"/>
      <c r="AI126" s="162"/>
      <c r="AJ126" s="162"/>
    </row>
    <row r="127" spans="1:36" ht="12.75">
      <c r="A127" s="160"/>
      <c r="B127" s="160"/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2"/>
      <c r="AG127" s="162"/>
      <c r="AH127" s="162"/>
      <c r="AI127" s="162"/>
      <c r="AJ127" s="162"/>
    </row>
    <row r="128" spans="1:36" ht="12.75">
      <c r="A128" s="160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2"/>
      <c r="AG128" s="162"/>
      <c r="AH128" s="162"/>
      <c r="AI128" s="162"/>
      <c r="AJ128" s="162"/>
    </row>
    <row r="129" spans="1:36" ht="12.75">
      <c r="A129" s="160"/>
      <c r="B129" s="160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2"/>
      <c r="AG129" s="162"/>
      <c r="AH129" s="162"/>
      <c r="AI129" s="162"/>
      <c r="AJ129" s="162"/>
    </row>
    <row r="130" spans="1:36" ht="12.75">
      <c r="A130" s="160"/>
      <c r="B130" s="160"/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2"/>
      <c r="AG130" s="162"/>
      <c r="AH130" s="162"/>
      <c r="AI130" s="162"/>
      <c r="AJ130" s="162"/>
    </row>
    <row r="131" spans="1:36" ht="12.75">
      <c r="A131" s="160"/>
      <c r="B131" s="160"/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2"/>
      <c r="AG131" s="162"/>
      <c r="AH131" s="162"/>
      <c r="AI131" s="162"/>
      <c r="AJ131" s="162"/>
    </row>
    <row r="132" spans="1:36" ht="12.75">
      <c r="A132" s="160"/>
      <c r="B132" s="160"/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2"/>
      <c r="AG132" s="162"/>
      <c r="AH132" s="162"/>
      <c r="AI132" s="162"/>
      <c r="AJ132" s="162"/>
    </row>
    <row r="133" spans="1:36" ht="12.75">
      <c r="A133" s="160"/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2"/>
      <c r="AG133" s="162"/>
      <c r="AH133" s="162"/>
      <c r="AI133" s="162"/>
      <c r="AJ133" s="162"/>
    </row>
    <row r="134" spans="1:36" ht="12.75">
      <c r="A134" s="160"/>
      <c r="B134" s="160"/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2"/>
      <c r="AG134" s="162"/>
      <c r="AH134" s="162"/>
      <c r="AI134" s="162"/>
      <c r="AJ134" s="162"/>
    </row>
    <row r="135" spans="1:36" ht="12.75">
      <c r="A135" s="160"/>
      <c r="B135" s="160"/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2"/>
      <c r="AG135" s="162"/>
      <c r="AH135" s="162"/>
      <c r="AI135" s="162"/>
      <c r="AJ135" s="162"/>
    </row>
    <row r="136" spans="1:36" ht="12.75">
      <c r="A136" s="160"/>
      <c r="B136" s="160"/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2"/>
      <c r="AG136" s="162"/>
      <c r="AH136" s="162"/>
      <c r="AI136" s="162"/>
      <c r="AJ136" s="162"/>
    </row>
    <row r="137" spans="1:36" ht="12.75">
      <c r="A137" s="160"/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2"/>
      <c r="AG137" s="162"/>
      <c r="AH137" s="162"/>
      <c r="AI137" s="162"/>
      <c r="AJ137" s="162"/>
    </row>
    <row r="138" spans="1:36" ht="12.75">
      <c r="A138" s="160"/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2"/>
      <c r="AG138" s="162"/>
      <c r="AH138" s="162"/>
      <c r="AI138" s="162"/>
      <c r="AJ138" s="162"/>
    </row>
    <row r="139" spans="1:36" ht="12.75">
      <c r="A139" s="160"/>
      <c r="B139" s="160"/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2"/>
      <c r="AG139" s="162"/>
      <c r="AH139" s="162"/>
      <c r="AI139" s="162"/>
      <c r="AJ139" s="162"/>
    </row>
    <row r="140" spans="1:36" ht="12.75">
      <c r="A140" s="160"/>
      <c r="B140" s="160"/>
      <c r="C140" s="160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2"/>
      <c r="AG140" s="162"/>
      <c r="AH140" s="162"/>
      <c r="AI140" s="162"/>
      <c r="AJ140" s="162"/>
    </row>
    <row r="141" spans="1:36" ht="12.75">
      <c r="A141" s="160"/>
      <c r="B141" s="160"/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2"/>
      <c r="AG141" s="162"/>
      <c r="AH141" s="162"/>
      <c r="AI141" s="162"/>
      <c r="AJ141" s="162"/>
    </row>
    <row r="142" spans="1:36" ht="12.75">
      <c r="A142" s="160"/>
      <c r="B142" s="160"/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2"/>
      <c r="AG142" s="162"/>
      <c r="AH142" s="162"/>
      <c r="AI142" s="162"/>
      <c r="AJ142" s="162"/>
    </row>
    <row r="143" spans="1:36" ht="12.75">
      <c r="A143" s="160"/>
      <c r="B143" s="160"/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2"/>
      <c r="AG143" s="162"/>
      <c r="AH143" s="162"/>
      <c r="AI143" s="162"/>
      <c r="AJ143" s="162"/>
    </row>
    <row r="144" spans="1:36" ht="12.75">
      <c r="A144" s="160"/>
      <c r="B144" s="160"/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2"/>
      <c r="AG144" s="162"/>
      <c r="AH144" s="162"/>
      <c r="AI144" s="162"/>
      <c r="AJ144" s="162"/>
    </row>
    <row r="145" spans="1:36" ht="12.75">
      <c r="A145" s="160"/>
      <c r="B145" s="160"/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2"/>
      <c r="AG145" s="162"/>
      <c r="AH145" s="162"/>
      <c r="AI145" s="162"/>
      <c r="AJ145" s="162"/>
    </row>
    <row r="146" spans="1:36" ht="12.75">
      <c r="A146" s="160"/>
      <c r="B146" s="160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2"/>
      <c r="AG146" s="162"/>
      <c r="AH146" s="162"/>
      <c r="AI146" s="162"/>
      <c r="AJ146" s="162"/>
    </row>
    <row r="147" spans="1:36" ht="12.75">
      <c r="A147" s="160"/>
      <c r="B147" s="160"/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2"/>
      <c r="AG147" s="162"/>
      <c r="AH147" s="162"/>
      <c r="AI147" s="162"/>
      <c r="AJ147" s="162"/>
    </row>
    <row r="148" spans="1:36" ht="12.75">
      <c r="A148" s="160"/>
      <c r="B148" s="160"/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2"/>
      <c r="AG148" s="162"/>
      <c r="AH148" s="162"/>
      <c r="AI148" s="162"/>
      <c r="AJ148" s="162"/>
    </row>
    <row r="149" spans="1:36" ht="12.75">
      <c r="A149" s="160"/>
      <c r="B149" s="160"/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2"/>
      <c r="AG149" s="162"/>
      <c r="AH149" s="162"/>
      <c r="AI149" s="162"/>
      <c r="AJ149" s="162"/>
    </row>
    <row r="150" spans="1:36" ht="12.75">
      <c r="A150" s="160"/>
      <c r="B150" s="160"/>
      <c r="C150" s="160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2"/>
      <c r="AG150" s="162"/>
      <c r="AH150" s="162"/>
      <c r="AI150" s="162"/>
      <c r="AJ150" s="162"/>
    </row>
    <row r="151" spans="1:36" ht="12.75">
      <c r="A151" s="160"/>
      <c r="B151" s="160"/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2"/>
      <c r="AG151" s="162"/>
      <c r="AH151" s="162"/>
      <c r="AI151" s="162"/>
      <c r="AJ151" s="162"/>
    </row>
    <row r="152" spans="1:36" ht="12.75">
      <c r="A152" s="160"/>
      <c r="B152" s="160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2"/>
      <c r="AG152" s="162"/>
      <c r="AH152" s="162"/>
      <c r="AI152" s="162"/>
      <c r="AJ152" s="162"/>
    </row>
    <row r="153" spans="1:36" ht="12.75">
      <c r="A153" s="160"/>
      <c r="B153" s="160"/>
      <c r="C153" s="160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2"/>
      <c r="AG153" s="162"/>
      <c r="AH153" s="162"/>
      <c r="AI153" s="162"/>
      <c r="AJ153" s="162"/>
    </row>
    <row r="154" spans="1:36" ht="12.75">
      <c r="A154" s="160"/>
      <c r="B154" s="160"/>
      <c r="C154" s="160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2"/>
      <c r="AG154" s="162"/>
      <c r="AH154" s="162"/>
      <c r="AI154" s="162"/>
      <c r="AJ154" s="162"/>
    </row>
    <row r="155" spans="1:36" ht="12.75">
      <c r="A155" s="160"/>
      <c r="B155" s="160"/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2"/>
      <c r="AG155" s="162"/>
      <c r="AH155" s="162"/>
      <c r="AI155" s="162"/>
      <c r="AJ155" s="162"/>
    </row>
    <row r="156" spans="1:36" ht="12.75">
      <c r="A156" s="160"/>
      <c r="B156" s="160"/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2"/>
      <c r="AG156" s="162"/>
      <c r="AH156" s="162"/>
      <c r="AI156" s="162"/>
      <c r="AJ156" s="162"/>
    </row>
    <row r="157" spans="1:36" ht="12.75">
      <c r="A157" s="160"/>
      <c r="B157" s="160"/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2"/>
      <c r="AG157" s="162"/>
      <c r="AH157" s="162"/>
      <c r="AI157" s="162"/>
      <c r="AJ157" s="162"/>
    </row>
    <row r="158" spans="1:36" ht="12.75">
      <c r="A158" s="160"/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2"/>
      <c r="AG158" s="162"/>
      <c r="AH158" s="162"/>
      <c r="AI158" s="162"/>
      <c r="AJ158" s="162"/>
    </row>
    <row r="159" spans="1:36" ht="12.75">
      <c r="A159" s="160"/>
      <c r="B159" s="160"/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2"/>
      <c r="AG159" s="162"/>
      <c r="AH159" s="162"/>
      <c r="AI159" s="162"/>
      <c r="AJ159" s="162"/>
    </row>
    <row r="160" spans="1:36" ht="12.75">
      <c r="A160" s="160"/>
      <c r="B160" s="160"/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2"/>
      <c r="AG160" s="162"/>
      <c r="AH160" s="162"/>
      <c r="AI160" s="162"/>
      <c r="AJ160" s="162"/>
    </row>
    <row r="161" spans="1:36" ht="12.75">
      <c r="A161" s="160"/>
      <c r="B161" s="160"/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2"/>
      <c r="AG161" s="162"/>
      <c r="AH161" s="162"/>
      <c r="AI161" s="162"/>
      <c r="AJ161" s="162"/>
    </row>
    <row r="162" spans="1:36" ht="12.75">
      <c r="A162" s="160"/>
      <c r="B162" s="160"/>
      <c r="C162" s="160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2"/>
      <c r="AG162" s="162"/>
      <c r="AH162" s="162"/>
      <c r="AI162" s="162"/>
      <c r="AJ162" s="162"/>
    </row>
    <row r="163" spans="1:36" ht="12.75">
      <c r="A163" s="160"/>
      <c r="B163" s="160"/>
      <c r="C163" s="160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2"/>
      <c r="AG163" s="162"/>
      <c r="AH163" s="162"/>
      <c r="AI163" s="162"/>
      <c r="AJ163" s="162"/>
    </row>
    <row r="164" spans="1:36" ht="12.75">
      <c r="A164" s="160"/>
      <c r="B164" s="160"/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2"/>
      <c r="AG164" s="162"/>
      <c r="AH164" s="162"/>
      <c r="AI164" s="162"/>
      <c r="AJ164" s="162"/>
    </row>
    <row r="165" spans="1:36" ht="12.75">
      <c r="A165" s="160"/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2"/>
      <c r="AG165" s="162"/>
      <c r="AH165" s="162"/>
      <c r="AI165" s="162"/>
      <c r="AJ165" s="162"/>
    </row>
    <row r="166" spans="1:36" ht="12.75">
      <c r="A166" s="160"/>
      <c r="B166" s="160"/>
      <c r="C166" s="160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60"/>
      <c r="AD166" s="160"/>
      <c r="AE166" s="160"/>
      <c r="AF166" s="162"/>
      <c r="AG166" s="162"/>
      <c r="AH166" s="162"/>
      <c r="AI166" s="162"/>
      <c r="AJ166" s="162"/>
    </row>
    <row r="167" spans="1:36" ht="12.75">
      <c r="A167" s="160"/>
      <c r="B167" s="160"/>
      <c r="C167" s="160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2"/>
      <c r="AG167" s="162"/>
      <c r="AH167" s="162"/>
      <c r="AI167" s="162"/>
      <c r="AJ167" s="162"/>
    </row>
    <row r="168" spans="1:36" ht="12.75">
      <c r="A168" s="160"/>
      <c r="B168" s="160"/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2"/>
      <c r="AG168" s="162"/>
      <c r="AH168" s="162"/>
      <c r="AI168" s="162"/>
      <c r="AJ168" s="162"/>
    </row>
    <row r="169" spans="1:36" ht="12.75">
      <c r="A169" s="160"/>
      <c r="B169" s="160"/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2"/>
      <c r="AG169" s="162"/>
      <c r="AH169" s="162"/>
      <c r="AI169" s="162"/>
      <c r="AJ169" s="162"/>
    </row>
    <row r="170" spans="1:36" ht="12.75">
      <c r="A170" s="160"/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2"/>
      <c r="AG170" s="162"/>
      <c r="AH170" s="162"/>
      <c r="AI170" s="162"/>
      <c r="AJ170" s="162"/>
    </row>
    <row r="171" spans="1:36" ht="12.75">
      <c r="A171" s="160"/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2"/>
      <c r="AG171" s="162"/>
      <c r="AH171" s="162"/>
      <c r="AI171" s="162"/>
      <c r="AJ171" s="162"/>
    </row>
    <row r="172" spans="1:36" ht="12.75">
      <c r="A172" s="160"/>
      <c r="B172" s="160"/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2"/>
      <c r="AG172" s="162"/>
      <c r="AH172" s="162"/>
      <c r="AI172" s="162"/>
      <c r="AJ172" s="162"/>
    </row>
    <row r="173" spans="1:36" ht="12.75">
      <c r="A173" s="160"/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2"/>
      <c r="AG173" s="162"/>
      <c r="AH173" s="162"/>
      <c r="AI173" s="162"/>
      <c r="AJ173" s="162"/>
    </row>
    <row r="174" spans="1:36" ht="12.75">
      <c r="A174" s="160"/>
      <c r="B174" s="160"/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2"/>
      <c r="AG174" s="162"/>
      <c r="AH174" s="162"/>
      <c r="AI174" s="162"/>
      <c r="AJ174" s="162"/>
    </row>
    <row r="175" spans="1:36" ht="12.75">
      <c r="A175" s="160"/>
      <c r="B175" s="160"/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162"/>
      <c r="AG175" s="162"/>
      <c r="AH175" s="162"/>
      <c r="AI175" s="162"/>
      <c r="AJ175" s="162"/>
    </row>
    <row r="176" spans="1:36" ht="12.75">
      <c r="A176" s="160"/>
      <c r="B176" s="160"/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2"/>
      <c r="AG176" s="162"/>
      <c r="AH176" s="162"/>
      <c r="AI176" s="162"/>
      <c r="AJ176" s="162"/>
    </row>
    <row r="177" spans="1:36" ht="12.75">
      <c r="A177" s="160"/>
      <c r="B177" s="160"/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2"/>
      <c r="AG177" s="162"/>
      <c r="AH177" s="162"/>
      <c r="AI177" s="162"/>
      <c r="AJ177" s="162"/>
    </row>
    <row r="178" spans="1:36" ht="12.75">
      <c r="A178" s="160"/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0"/>
      <c r="AF178" s="162"/>
      <c r="AG178" s="162"/>
      <c r="AH178" s="162"/>
      <c r="AI178" s="162"/>
      <c r="AJ178" s="162"/>
    </row>
    <row r="179" spans="1:36" ht="12.75">
      <c r="A179" s="160"/>
      <c r="B179" s="160"/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2"/>
      <c r="AG179" s="162"/>
      <c r="AH179" s="162"/>
      <c r="AI179" s="162"/>
      <c r="AJ179" s="162"/>
    </row>
    <row r="180" spans="1:36" ht="12.75">
      <c r="A180" s="160"/>
      <c r="B180" s="160"/>
      <c r="C180" s="160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2"/>
      <c r="AG180" s="162"/>
      <c r="AH180" s="162"/>
      <c r="AI180" s="162"/>
      <c r="AJ180" s="162"/>
    </row>
    <row r="181" spans="1:36" ht="12.75">
      <c r="A181" s="160"/>
      <c r="B181" s="160"/>
      <c r="C181" s="160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2"/>
      <c r="AG181" s="162"/>
      <c r="AH181" s="162"/>
      <c r="AI181" s="162"/>
      <c r="AJ181" s="162"/>
    </row>
    <row r="182" spans="1:36" ht="12.75">
      <c r="A182" s="160"/>
      <c r="B182" s="160"/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2"/>
      <c r="AG182" s="162"/>
      <c r="AH182" s="162"/>
      <c r="AI182" s="162"/>
      <c r="AJ182" s="162"/>
    </row>
    <row r="183" spans="1:36" ht="12.75">
      <c r="A183" s="160"/>
      <c r="B183" s="160"/>
      <c r="C183" s="160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2"/>
      <c r="AG183" s="162"/>
      <c r="AH183" s="162"/>
      <c r="AI183" s="162"/>
      <c r="AJ183" s="162"/>
    </row>
    <row r="184" spans="1:36" ht="12.75">
      <c r="A184" s="160"/>
      <c r="B184" s="160"/>
      <c r="C184" s="160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2"/>
      <c r="AG184" s="162"/>
      <c r="AH184" s="162"/>
      <c r="AI184" s="162"/>
      <c r="AJ184" s="162"/>
    </row>
    <row r="185" spans="1:36" ht="12.75">
      <c r="A185" s="160"/>
      <c r="B185" s="160"/>
      <c r="C185" s="160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2"/>
      <c r="AG185" s="162"/>
      <c r="AH185" s="162"/>
      <c r="AI185" s="162"/>
      <c r="AJ185" s="162"/>
    </row>
    <row r="186" spans="1:36" ht="12.75">
      <c r="A186" s="160"/>
      <c r="B186" s="160"/>
      <c r="C186" s="160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2"/>
      <c r="AG186" s="162"/>
      <c r="AH186" s="162"/>
      <c r="AI186" s="162"/>
      <c r="AJ186" s="162"/>
    </row>
    <row r="187" spans="1:36" ht="12.75">
      <c r="A187" s="160"/>
      <c r="B187" s="160"/>
      <c r="C187" s="160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2"/>
      <c r="AG187" s="162"/>
      <c r="AH187" s="162"/>
      <c r="AI187" s="162"/>
      <c r="AJ187" s="162"/>
    </row>
    <row r="188" spans="1:36" ht="12.75">
      <c r="A188" s="160"/>
      <c r="B188" s="160"/>
      <c r="C188" s="160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2"/>
      <c r="AG188" s="162"/>
      <c r="AH188" s="162"/>
      <c r="AI188" s="162"/>
      <c r="AJ188" s="162"/>
    </row>
    <row r="189" spans="1:36" ht="12.75">
      <c r="A189" s="160"/>
      <c r="B189" s="160"/>
      <c r="C189" s="160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2"/>
      <c r="AG189" s="162"/>
      <c r="AH189" s="162"/>
      <c r="AI189" s="162"/>
      <c r="AJ189" s="162"/>
    </row>
    <row r="190" spans="1:36" ht="12.75">
      <c r="A190" s="160"/>
      <c r="B190" s="160"/>
      <c r="C190" s="160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2"/>
      <c r="AG190" s="162"/>
      <c r="AH190" s="162"/>
      <c r="AI190" s="162"/>
      <c r="AJ190" s="162"/>
    </row>
    <row r="191" spans="1:36" ht="12.75">
      <c r="A191" s="160"/>
      <c r="B191" s="160"/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2"/>
      <c r="AG191" s="162"/>
      <c r="AH191" s="162"/>
      <c r="AI191" s="162"/>
      <c r="AJ191" s="162"/>
    </row>
    <row r="192" spans="1:36" ht="12.75">
      <c r="A192" s="160"/>
      <c r="B192" s="160"/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2"/>
      <c r="AG192" s="162"/>
      <c r="AH192" s="162"/>
      <c r="AI192" s="162"/>
      <c r="AJ192" s="162"/>
    </row>
    <row r="193" spans="1:36" ht="12.75">
      <c r="A193" s="160"/>
      <c r="B193" s="160"/>
      <c r="C193" s="160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2"/>
      <c r="AG193" s="162"/>
      <c r="AH193" s="162"/>
      <c r="AI193" s="162"/>
      <c r="AJ193" s="162"/>
    </row>
    <row r="194" spans="1:36" ht="12.75">
      <c r="A194" s="160"/>
      <c r="B194" s="160"/>
      <c r="C194" s="160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2"/>
      <c r="AG194" s="162"/>
      <c r="AH194" s="162"/>
      <c r="AI194" s="162"/>
      <c r="AJ194" s="162"/>
    </row>
    <row r="195" spans="1:36" ht="12.75">
      <c r="A195" s="160"/>
      <c r="B195" s="160"/>
      <c r="C195" s="160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2"/>
      <c r="AG195" s="162"/>
      <c r="AH195" s="162"/>
      <c r="AI195" s="162"/>
      <c r="AJ195" s="162"/>
    </row>
    <row r="196" spans="1:36" ht="12.75">
      <c r="A196" s="160"/>
      <c r="B196" s="160"/>
      <c r="C196" s="160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60"/>
      <c r="AD196" s="160"/>
      <c r="AE196" s="160"/>
      <c r="AF196" s="162"/>
      <c r="AG196" s="162"/>
      <c r="AH196" s="162"/>
      <c r="AI196" s="162"/>
      <c r="AJ196" s="162"/>
    </row>
    <row r="197" spans="1:36" ht="12.75">
      <c r="A197" s="160"/>
      <c r="B197" s="160"/>
      <c r="C197" s="160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60"/>
      <c r="AD197" s="160"/>
      <c r="AE197" s="160"/>
      <c r="AF197" s="162"/>
      <c r="AG197" s="162"/>
      <c r="AH197" s="162"/>
      <c r="AI197" s="162"/>
      <c r="AJ197" s="162"/>
    </row>
    <row r="198" spans="1:36" ht="12.75">
      <c r="A198" s="160"/>
      <c r="B198" s="160"/>
      <c r="C198" s="160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2"/>
      <c r="AG198" s="162"/>
      <c r="AH198" s="162"/>
      <c r="AI198" s="162"/>
      <c r="AJ198" s="162"/>
    </row>
    <row r="199" spans="1:36" ht="12.75">
      <c r="A199" s="160"/>
      <c r="B199" s="160"/>
      <c r="C199" s="160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0"/>
      <c r="AF199" s="162"/>
      <c r="AG199" s="162"/>
      <c r="AH199" s="162"/>
      <c r="AI199" s="162"/>
      <c r="AJ199" s="162"/>
    </row>
    <row r="200" spans="1:36" ht="12.75">
      <c r="A200" s="160"/>
      <c r="B200" s="160"/>
      <c r="C200" s="160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60"/>
      <c r="AF200" s="162"/>
      <c r="AG200" s="162"/>
      <c r="AH200" s="162"/>
      <c r="AI200" s="162"/>
      <c r="AJ200" s="162"/>
    </row>
    <row r="201" spans="1:36" ht="12.75">
      <c r="A201" s="160"/>
      <c r="B201" s="160"/>
      <c r="C201" s="160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0"/>
      <c r="AF201" s="162"/>
      <c r="AG201" s="162"/>
      <c r="AH201" s="162"/>
      <c r="AI201" s="162"/>
      <c r="AJ201" s="162"/>
    </row>
    <row r="202" spans="1:36" ht="12.75">
      <c r="A202" s="160"/>
      <c r="B202" s="160"/>
      <c r="C202" s="160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/>
      <c r="AF202" s="162"/>
      <c r="AG202" s="162"/>
      <c r="AH202" s="162"/>
      <c r="AI202" s="162"/>
      <c r="AJ202" s="162"/>
    </row>
    <row r="203" spans="1:36" ht="12.75">
      <c r="A203" s="160"/>
      <c r="B203" s="160"/>
      <c r="C203" s="160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/>
      <c r="AF203" s="162"/>
      <c r="AG203" s="162"/>
      <c r="AH203" s="162"/>
      <c r="AI203" s="162"/>
      <c r="AJ203" s="162"/>
    </row>
    <row r="204" spans="1:36" ht="12.75">
      <c r="A204" s="160"/>
      <c r="B204" s="160"/>
      <c r="C204" s="160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60"/>
      <c r="AD204" s="160"/>
      <c r="AE204" s="160"/>
      <c r="AF204" s="162"/>
      <c r="AG204" s="162"/>
      <c r="AH204" s="162"/>
      <c r="AI204" s="162"/>
      <c r="AJ204" s="162"/>
    </row>
    <row r="205" spans="1:36" ht="12.75">
      <c r="A205" s="160"/>
      <c r="B205" s="160"/>
      <c r="C205" s="160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2"/>
      <c r="AG205" s="162"/>
      <c r="AH205" s="162"/>
      <c r="AI205" s="162"/>
      <c r="AJ205" s="162"/>
    </row>
    <row r="206" spans="1:36" ht="12.75">
      <c r="A206" s="160"/>
      <c r="B206" s="160"/>
      <c r="C206" s="160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2"/>
      <c r="AG206" s="162"/>
      <c r="AH206" s="162"/>
      <c r="AI206" s="162"/>
      <c r="AJ206" s="162"/>
    </row>
    <row r="207" spans="1:36" ht="12.75">
      <c r="A207" s="160"/>
      <c r="B207" s="160"/>
      <c r="C207" s="160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2"/>
      <c r="AG207" s="162"/>
      <c r="AH207" s="162"/>
      <c r="AI207" s="162"/>
      <c r="AJ207" s="162"/>
    </row>
    <row r="208" spans="1:36" ht="12.75">
      <c r="A208" s="160"/>
      <c r="B208" s="160"/>
      <c r="C208" s="160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60"/>
      <c r="AD208" s="160"/>
      <c r="AE208" s="160"/>
      <c r="AF208" s="162"/>
      <c r="AG208" s="162"/>
      <c r="AH208" s="162"/>
      <c r="AI208" s="162"/>
      <c r="AJ208" s="162"/>
    </row>
    <row r="209" spans="1:36" ht="12.75">
      <c r="A209" s="160"/>
      <c r="B209" s="160"/>
      <c r="C209" s="160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2"/>
      <c r="AG209" s="162"/>
      <c r="AH209" s="162"/>
      <c r="AI209" s="162"/>
      <c r="AJ209" s="162"/>
    </row>
    <row r="210" spans="1:36" ht="12.75">
      <c r="A210" s="160"/>
      <c r="B210" s="160"/>
      <c r="C210" s="160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/>
      <c r="AF210" s="162"/>
      <c r="AG210" s="162"/>
      <c r="AH210" s="162"/>
      <c r="AI210" s="162"/>
      <c r="AJ210" s="162"/>
    </row>
    <row r="211" spans="1:36" ht="12.75">
      <c r="A211" s="160"/>
      <c r="B211" s="160"/>
      <c r="C211" s="160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0"/>
      <c r="AF211" s="162"/>
      <c r="AG211" s="162"/>
      <c r="AH211" s="162"/>
      <c r="AI211" s="162"/>
      <c r="AJ211" s="162"/>
    </row>
    <row r="212" spans="1:36" ht="12.75">
      <c r="A212" s="160"/>
      <c r="B212" s="160"/>
      <c r="C212" s="160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2"/>
      <c r="AG212" s="162"/>
      <c r="AH212" s="162"/>
      <c r="AI212" s="162"/>
      <c r="AJ212" s="162"/>
    </row>
    <row r="213" spans="1:36" ht="12.75">
      <c r="A213" s="160"/>
      <c r="B213" s="160"/>
      <c r="C213" s="160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60"/>
      <c r="AD213" s="160"/>
      <c r="AE213" s="160"/>
      <c r="AF213" s="162"/>
      <c r="AG213" s="162"/>
      <c r="AH213" s="162"/>
      <c r="AI213" s="162"/>
      <c r="AJ213" s="162"/>
    </row>
    <row r="214" spans="1:36" ht="12.75">
      <c r="A214" s="160"/>
      <c r="B214" s="160"/>
      <c r="C214" s="160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160"/>
      <c r="AF214" s="162"/>
      <c r="AG214" s="162"/>
      <c r="AH214" s="162"/>
      <c r="AI214" s="162"/>
      <c r="AJ214" s="162"/>
    </row>
    <row r="215" spans="1:36" ht="12.75">
      <c r="A215" s="160"/>
      <c r="B215" s="160"/>
      <c r="C215" s="160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60"/>
      <c r="AD215" s="160"/>
      <c r="AE215" s="160"/>
      <c r="AF215" s="162"/>
      <c r="AG215" s="162"/>
      <c r="AH215" s="162"/>
      <c r="AI215" s="162"/>
      <c r="AJ215" s="162"/>
    </row>
    <row r="216" spans="1:36" ht="12.75">
      <c r="A216" s="160"/>
      <c r="B216" s="160"/>
      <c r="C216" s="160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60"/>
      <c r="AD216" s="160"/>
      <c r="AE216" s="160"/>
      <c r="AF216" s="162"/>
      <c r="AG216" s="162"/>
      <c r="AH216" s="162"/>
      <c r="AI216" s="162"/>
      <c r="AJ216" s="162"/>
    </row>
    <row r="217" spans="1:36" ht="12.75">
      <c r="A217" s="160"/>
      <c r="B217" s="160"/>
      <c r="C217" s="160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2"/>
      <c r="AG217" s="162"/>
      <c r="AH217" s="162"/>
      <c r="AI217" s="162"/>
      <c r="AJ217" s="162"/>
    </row>
    <row r="218" spans="1:36" ht="12.75">
      <c r="A218" s="160"/>
      <c r="B218" s="160"/>
      <c r="C218" s="160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60"/>
      <c r="AF218" s="162"/>
      <c r="AG218" s="162"/>
      <c r="AH218" s="162"/>
      <c r="AI218" s="162"/>
      <c r="AJ218" s="162"/>
    </row>
    <row r="219" spans="1:36" ht="12.75">
      <c r="A219" s="160"/>
      <c r="B219" s="160"/>
      <c r="C219" s="160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60"/>
      <c r="AF219" s="162"/>
      <c r="AG219" s="162"/>
      <c r="AH219" s="162"/>
      <c r="AI219" s="162"/>
      <c r="AJ219" s="162"/>
    </row>
    <row r="220" spans="1:36" ht="12.75">
      <c r="A220" s="160"/>
      <c r="B220" s="160"/>
      <c r="C220" s="160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60"/>
      <c r="AF220" s="162"/>
      <c r="AG220" s="162"/>
      <c r="AH220" s="162"/>
      <c r="AI220" s="162"/>
      <c r="AJ220" s="162"/>
    </row>
    <row r="221" spans="1:36" ht="12.75">
      <c r="A221" s="160"/>
      <c r="B221" s="160"/>
      <c r="C221" s="160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60"/>
      <c r="AD221" s="160"/>
      <c r="AE221" s="160"/>
      <c r="AF221" s="162"/>
      <c r="AG221" s="162"/>
      <c r="AH221" s="162"/>
      <c r="AI221" s="162"/>
      <c r="AJ221" s="162"/>
    </row>
    <row r="222" spans="1:36" ht="12.75">
      <c r="A222" s="160"/>
      <c r="B222" s="160"/>
      <c r="C222" s="160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60"/>
      <c r="AD222" s="160"/>
      <c r="AE222" s="160"/>
      <c r="AF222" s="162"/>
      <c r="AG222" s="162"/>
      <c r="AH222" s="162"/>
      <c r="AI222" s="162"/>
      <c r="AJ222" s="162"/>
    </row>
    <row r="223" spans="1:36" ht="12.75">
      <c r="A223" s="160"/>
      <c r="B223" s="160"/>
      <c r="C223" s="160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0"/>
      <c r="AF223" s="162"/>
      <c r="AG223" s="162"/>
      <c r="AH223" s="162"/>
      <c r="AI223" s="162"/>
      <c r="AJ223" s="162"/>
    </row>
    <row r="224" spans="1:36" ht="12.75">
      <c r="A224" s="160"/>
      <c r="B224" s="160"/>
      <c r="C224" s="160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60"/>
      <c r="AD224" s="160"/>
      <c r="AE224" s="160"/>
      <c r="AF224" s="162"/>
      <c r="AG224" s="162"/>
      <c r="AH224" s="162"/>
      <c r="AI224" s="162"/>
      <c r="AJ224" s="162"/>
    </row>
    <row r="225" spans="1:36" ht="12.75">
      <c r="A225" s="160"/>
      <c r="B225" s="160"/>
      <c r="C225" s="160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0"/>
      <c r="AF225" s="162"/>
      <c r="AG225" s="162"/>
      <c r="AH225" s="162"/>
      <c r="AI225" s="162"/>
      <c r="AJ225" s="162"/>
    </row>
    <row r="226" spans="1:36" ht="12.75">
      <c r="A226" s="160"/>
      <c r="B226" s="160"/>
      <c r="C226" s="160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2"/>
      <c r="AG226" s="162"/>
      <c r="AH226" s="162"/>
      <c r="AI226" s="162"/>
      <c r="AJ226" s="162"/>
    </row>
    <row r="227" spans="1:36" ht="12.75">
      <c r="A227" s="160"/>
      <c r="B227" s="160"/>
      <c r="C227" s="160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0"/>
      <c r="AF227" s="162"/>
      <c r="AG227" s="162"/>
      <c r="AH227" s="162"/>
      <c r="AI227" s="162"/>
      <c r="AJ227" s="162"/>
    </row>
    <row r="228" spans="1:36" ht="12.75">
      <c r="A228" s="160"/>
      <c r="B228" s="160"/>
      <c r="C228" s="160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0"/>
      <c r="AF228" s="162"/>
      <c r="AG228" s="162"/>
      <c r="AH228" s="162"/>
      <c r="AI228" s="162"/>
      <c r="AJ228" s="162"/>
    </row>
    <row r="229" spans="1:36" ht="12.75">
      <c r="A229" s="160"/>
      <c r="B229" s="160"/>
      <c r="C229" s="160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60"/>
      <c r="AD229" s="160"/>
      <c r="AE229" s="160"/>
      <c r="AF229" s="162"/>
      <c r="AG229" s="162"/>
      <c r="AH229" s="162"/>
      <c r="AI229" s="162"/>
      <c r="AJ229" s="162"/>
    </row>
    <row r="230" spans="1:36" ht="12.75">
      <c r="A230" s="160"/>
      <c r="B230" s="160"/>
      <c r="C230" s="160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/>
      <c r="AF230" s="162"/>
      <c r="AG230" s="162"/>
      <c r="AH230" s="162"/>
      <c r="AI230" s="162"/>
      <c r="AJ230" s="162"/>
    </row>
    <row r="231" spans="1:36" ht="12.75">
      <c r="A231" s="160"/>
      <c r="B231" s="160"/>
      <c r="C231" s="160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60"/>
      <c r="AD231" s="160"/>
      <c r="AE231" s="160"/>
      <c r="AF231" s="162"/>
      <c r="AG231" s="162"/>
      <c r="AH231" s="162"/>
      <c r="AI231" s="162"/>
      <c r="AJ231" s="162"/>
    </row>
    <row r="232" spans="1:36" ht="12.75">
      <c r="A232" s="160"/>
      <c r="B232" s="160"/>
      <c r="C232" s="160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60"/>
      <c r="AD232" s="160"/>
      <c r="AE232" s="160"/>
      <c r="AF232" s="162"/>
      <c r="AG232" s="162"/>
      <c r="AH232" s="162"/>
      <c r="AI232" s="162"/>
      <c r="AJ232" s="162"/>
    </row>
    <row r="233" spans="1:36" ht="12.75">
      <c r="A233" s="160"/>
      <c r="B233" s="160"/>
      <c r="C233" s="160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60"/>
      <c r="AD233" s="160"/>
      <c r="AE233" s="160"/>
      <c r="AF233" s="162"/>
      <c r="AG233" s="162"/>
      <c r="AH233" s="162"/>
      <c r="AI233" s="162"/>
      <c r="AJ233" s="162"/>
    </row>
    <row r="234" spans="1:36" ht="12.75">
      <c r="A234" s="160"/>
      <c r="B234" s="160"/>
      <c r="C234" s="160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60"/>
      <c r="AD234" s="160"/>
      <c r="AE234" s="160"/>
      <c r="AF234" s="162"/>
      <c r="AG234" s="162"/>
      <c r="AH234" s="162"/>
      <c r="AI234" s="162"/>
      <c r="AJ234" s="162"/>
    </row>
    <row r="235" spans="1:36" ht="12.75">
      <c r="A235" s="160"/>
      <c r="B235" s="160"/>
      <c r="C235" s="160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60"/>
      <c r="AD235" s="160"/>
      <c r="AE235" s="160"/>
      <c r="AF235" s="162"/>
      <c r="AG235" s="162"/>
      <c r="AH235" s="162"/>
      <c r="AI235" s="162"/>
      <c r="AJ235" s="162"/>
    </row>
    <row r="236" spans="1:36" ht="12.75">
      <c r="A236" s="160"/>
      <c r="B236" s="160"/>
      <c r="C236" s="160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60"/>
      <c r="AD236" s="160"/>
      <c r="AE236" s="160"/>
      <c r="AF236" s="162"/>
      <c r="AG236" s="162"/>
      <c r="AH236" s="162"/>
      <c r="AI236" s="162"/>
      <c r="AJ236" s="162"/>
    </row>
    <row r="237" spans="1:36" ht="12.75">
      <c r="A237" s="160"/>
      <c r="B237" s="160"/>
      <c r="C237" s="160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60"/>
      <c r="AD237" s="160"/>
      <c r="AE237" s="160"/>
      <c r="AF237" s="162"/>
      <c r="AG237" s="162"/>
      <c r="AH237" s="162"/>
      <c r="AI237" s="162"/>
      <c r="AJ237" s="162"/>
    </row>
    <row r="238" spans="1:36" ht="12.75">
      <c r="A238" s="160"/>
      <c r="B238" s="160"/>
      <c r="C238" s="160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60"/>
      <c r="AD238" s="160"/>
      <c r="AE238" s="160"/>
      <c r="AF238" s="162"/>
      <c r="AG238" s="162"/>
      <c r="AH238" s="162"/>
      <c r="AI238" s="162"/>
      <c r="AJ238" s="162"/>
    </row>
    <row r="239" spans="1:36" ht="12.75">
      <c r="A239" s="160"/>
      <c r="B239" s="160"/>
      <c r="C239" s="160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60"/>
      <c r="AD239" s="160"/>
      <c r="AE239" s="160"/>
      <c r="AF239" s="162"/>
      <c r="AG239" s="162"/>
      <c r="AH239" s="162"/>
      <c r="AI239" s="162"/>
      <c r="AJ239" s="162"/>
    </row>
    <row r="240" spans="1:36" ht="12.75">
      <c r="A240" s="160"/>
      <c r="B240" s="160"/>
      <c r="C240" s="160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60"/>
      <c r="AD240" s="160"/>
      <c r="AE240" s="160"/>
      <c r="AF240" s="162"/>
      <c r="AG240" s="162"/>
      <c r="AH240" s="162"/>
      <c r="AI240" s="162"/>
      <c r="AJ240" s="162"/>
    </row>
    <row r="241" spans="1:36" ht="12.75">
      <c r="A241" s="160"/>
      <c r="B241" s="160"/>
      <c r="C241" s="160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60"/>
      <c r="AD241" s="160"/>
      <c r="AE241" s="160"/>
      <c r="AF241" s="162"/>
      <c r="AG241" s="162"/>
      <c r="AH241" s="162"/>
      <c r="AI241" s="162"/>
      <c r="AJ241" s="162"/>
    </row>
    <row r="242" spans="1:36" ht="12.75">
      <c r="A242" s="160"/>
      <c r="B242" s="160"/>
      <c r="C242" s="160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2"/>
      <c r="AG242" s="162"/>
      <c r="AH242" s="162"/>
      <c r="AI242" s="162"/>
      <c r="AJ242" s="162"/>
    </row>
    <row r="243" spans="1:36" ht="12.75">
      <c r="A243" s="160"/>
      <c r="B243" s="160"/>
      <c r="C243" s="160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60"/>
      <c r="AD243" s="160"/>
      <c r="AE243" s="160"/>
      <c r="AF243" s="162"/>
      <c r="AG243" s="162"/>
      <c r="AH243" s="162"/>
      <c r="AI243" s="162"/>
      <c r="AJ243" s="162"/>
    </row>
    <row r="244" spans="1:36" ht="12.75">
      <c r="A244" s="160"/>
      <c r="B244" s="160"/>
      <c r="C244" s="160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60"/>
      <c r="AD244" s="160"/>
      <c r="AE244" s="160"/>
      <c r="AF244" s="162"/>
      <c r="AG244" s="162"/>
      <c r="AH244" s="162"/>
      <c r="AI244" s="162"/>
      <c r="AJ244" s="162"/>
    </row>
    <row r="245" spans="1:36" ht="12.75">
      <c r="A245" s="160"/>
      <c r="B245" s="160"/>
      <c r="C245" s="160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60"/>
      <c r="AD245" s="160"/>
      <c r="AE245" s="160"/>
      <c r="AF245" s="162"/>
      <c r="AG245" s="162"/>
      <c r="AH245" s="162"/>
      <c r="AI245" s="162"/>
      <c r="AJ245" s="162"/>
    </row>
    <row r="246" spans="1:36" ht="12.75">
      <c r="A246" s="160"/>
      <c r="B246" s="160"/>
      <c r="C246" s="160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60"/>
      <c r="AD246" s="160"/>
      <c r="AE246" s="160"/>
      <c r="AF246" s="162"/>
      <c r="AG246" s="162"/>
      <c r="AH246" s="162"/>
      <c r="AI246" s="162"/>
      <c r="AJ246" s="162"/>
    </row>
    <row r="247" spans="1:36" ht="12.75">
      <c r="A247" s="160"/>
      <c r="B247" s="160"/>
      <c r="C247" s="160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  <c r="AA247" s="160"/>
      <c r="AB247" s="160"/>
      <c r="AC247" s="160"/>
      <c r="AD247" s="160"/>
      <c r="AE247" s="160"/>
      <c r="AF247" s="162"/>
      <c r="AG247" s="162"/>
      <c r="AH247" s="162"/>
      <c r="AI247" s="162"/>
      <c r="AJ247" s="162"/>
    </row>
    <row r="248" spans="1:36" ht="12.75">
      <c r="A248" s="160"/>
      <c r="B248" s="160"/>
      <c r="C248" s="160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60"/>
      <c r="AD248" s="160"/>
      <c r="AE248" s="160"/>
      <c r="AF248" s="162"/>
      <c r="AG248" s="162"/>
      <c r="AH248" s="162"/>
      <c r="AI248" s="162"/>
      <c r="AJ248" s="162"/>
    </row>
    <row r="249" spans="1:36" ht="12.75">
      <c r="A249" s="160"/>
      <c r="B249" s="160"/>
      <c r="C249" s="160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60"/>
      <c r="AD249" s="160"/>
      <c r="AE249" s="160"/>
      <c r="AF249" s="162"/>
      <c r="AG249" s="162"/>
      <c r="AH249" s="162"/>
      <c r="AI249" s="162"/>
      <c r="AJ249" s="162"/>
    </row>
    <row r="250" spans="1:36" ht="12.75">
      <c r="A250" s="160"/>
      <c r="B250" s="160"/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60"/>
      <c r="AD250" s="160"/>
      <c r="AE250" s="160"/>
      <c r="AF250" s="162"/>
      <c r="AG250" s="162"/>
      <c r="AH250" s="162"/>
      <c r="AI250" s="162"/>
      <c r="AJ250" s="162"/>
    </row>
    <row r="251" spans="1:36" ht="12.75">
      <c r="A251" s="160"/>
      <c r="B251" s="160"/>
      <c r="C251" s="160"/>
      <c r="D251" s="160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C251" s="160"/>
      <c r="AD251" s="160"/>
      <c r="AE251" s="160"/>
      <c r="AF251" s="162"/>
      <c r="AG251" s="162"/>
      <c r="AH251" s="162"/>
      <c r="AI251" s="162"/>
      <c r="AJ251" s="162"/>
    </row>
    <row r="252" spans="1:36" ht="12.75">
      <c r="A252" s="160"/>
      <c r="B252" s="160"/>
      <c r="C252" s="160"/>
      <c r="D252" s="160"/>
      <c r="E252" s="160"/>
      <c r="F252" s="160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0"/>
      <c r="AB252" s="160"/>
      <c r="AC252" s="160"/>
      <c r="AD252" s="160"/>
      <c r="AE252" s="160"/>
      <c r="AF252" s="162"/>
      <c r="AG252" s="162"/>
      <c r="AH252" s="162"/>
      <c r="AI252" s="162"/>
      <c r="AJ252" s="162"/>
    </row>
    <row r="253" spans="1:36" ht="12.75">
      <c r="A253" s="160"/>
      <c r="B253" s="160"/>
      <c r="C253" s="160"/>
      <c r="D253" s="160"/>
      <c r="E253" s="160"/>
      <c r="F253" s="160"/>
      <c r="G253" s="160"/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160"/>
      <c r="AD253" s="160"/>
      <c r="AE253" s="160"/>
      <c r="AF253" s="162"/>
      <c r="AG253" s="162"/>
      <c r="AH253" s="162"/>
      <c r="AI253" s="162"/>
      <c r="AJ253" s="162"/>
    </row>
    <row r="254" spans="1:36" ht="12.75">
      <c r="A254" s="160"/>
      <c r="B254" s="160"/>
      <c r="C254" s="160"/>
      <c r="D254" s="160"/>
      <c r="E254" s="160"/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60"/>
      <c r="AD254" s="160"/>
      <c r="AE254" s="160"/>
      <c r="AF254" s="162"/>
      <c r="AG254" s="162"/>
      <c r="AH254" s="162"/>
      <c r="AI254" s="162"/>
      <c r="AJ254" s="162"/>
    </row>
    <row r="255" spans="1:36" ht="12.75">
      <c r="A255" s="160"/>
      <c r="B255" s="160"/>
      <c r="C255" s="160"/>
      <c r="D255" s="160"/>
      <c r="E255" s="160"/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60"/>
      <c r="AD255" s="160"/>
      <c r="AE255" s="160"/>
      <c r="AF255" s="162"/>
      <c r="AG255" s="162"/>
      <c r="AH255" s="162"/>
      <c r="AI255" s="162"/>
      <c r="AJ255" s="162"/>
    </row>
    <row r="256" spans="1:36" ht="12.75">
      <c r="A256" s="160"/>
      <c r="B256" s="160"/>
      <c r="C256" s="160"/>
      <c r="D256" s="160"/>
      <c r="E256" s="160"/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  <c r="AC256" s="160"/>
      <c r="AD256" s="160"/>
      <c r="AE256" s="160"/>
      <c r="AF256" s="162"/>
      <c r="AG256" s="162"/>
      <c r="AH256" s="162"/>
      <c r="AI256" s="162"/>
      <c r="AJ256" s="162"/>
    </row>
    <row r="257" spans="1:36" ht="12.75">
      <c r="A257" s="160"/>
      <c r="B257" s="160"/>
      <c r="C257" s="160"/>
      <c r="D257" s="160"/>
      <c r="E257" s="160"/>
      <c r="F257" s="160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60"/>
      <c r="AD257" s="160"/>
      <c r="AE257" s="160"/>
      <c r="AF257" s="162"/>
      <c r="AG257" s="162"/>
      <c r="AH257" s="162"/>
      <c r="AI257" s="162"/>
      <c r="AJ257" s="162"/>
    </row>
    <row r="258" spans="1:36" ht="12.75">
      <c r="A258" s="160"/>
      <c r="B258" s="160"/>
      <c r="C258" s="160"/>
      <c r="D258" s="160"/>
      <c r="E258" s="160"/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60"/>
      <c r="AD258" s="160"/>
      <c r="AE258" s="160"/>
      <c r="AF258" s="162"/>
      <c r="AG258" s="162"/>
      <c r="AH258" s="162"/>
      <c r="AI258" s="162"/>
      <c r="AJ258" s="162"/>
    </row>
    <row r="259" spans="1:36" ht="12.75">
      <c r="A259" s="160"/>
      <c r="B259" s="160"/>
      <c r="C259" s="160"/>
      <c r="D259" s="160"/>
      <c r="E259" s="160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60"/>
      <c r="AD259" s="160"/>
      <c r="AE259" s="160"/>
      <c r="AF259" s="162"/>
      <c r="AG259" s="162"/>
      <c r="AH259" s="162"/>
      <c r="AI259" s="162"/>
      <c r="AJ259" s="162"/>
    </row>
    <row r="260" spans="1:36" ht="12.75">
      <c r="A260" s="160"/>
      <c r="B260" s="160"/>
      <c r="C260" s="160"/>
      <c r="D260" s="160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60"/>
      <c r="AD260" s="160"/>
      <c r="AE260" s="160"/>
      <c r="AF260" s="162"/>
      <c r="AG260" s="162"/>
      <c r="AH260" s="162"/>
      <c r="AI260" s="162"/>
      <c r="AJ260" s="162"/>
    </row>
    <row r="261" spans="1:36" ht="12.75">
      <c r="A261" s="160"/>
      <c r="B261" s="160"/>
      <c r="C261" s="160"/>
      <c r="D261" s="160"/>
      <c r="E261" s="160"/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60"/>
      <c r="AD261" s="160"/>
      <c r="AE261" s="160"/>
      <c r="AF261" s="162"/>
      <c r="AG261" s="162"/>
      <c r="AH261" s="162"/>
      <c r="AI261" s="162"/>
      <c r="AJ261" s="162"/>
    </row>
    <row r="262" spans="1:36" ht="12.75">
      <c r="A262" s="160"/>
      <c r="B262" s="160"/>
      <c r="C262" s="160"/>
      <c r="D262" s="160"/>
      <c r="E262" s="160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60"/>
      <c r="AD262" s="160"/>
      <c r="AE262" s="160"/>
      <c r="AF262" s="162"/>
      <c r="AG262" s="162"/>
      <c r="AH262" s="162"/>
      <c r="AI262" s="162"/>
      <c r="AJ262" s="162"/>
    </row>
    <row r="263" spans="1:36" ht="12.75">
      <c r="A263" s="160"/>
      <c r="B263" s="160"/>
      <c r="C263" s="160"/>
      <c r="D263" s="160"/>
      <c r="E263" s="160"/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60"/>
      <c r="AD263" s="160"/>
      <c r="AE263" s="160"/>
      <c r="AF263" s="162"/>
      <c r="AG263" s="162"/>
      <c r="AH263" s="162"/>
      <c r="AI263" s="162"/>
      <c r="AJ263" s="162"/>
    </row>
    <row r="264" spans="1:36" ht="12.75">
      <c r="A264" s="160"/>
      <c r="B264" s="160"/>
      <c r="C264" s="160"/>
      <c r="D264" s="160"/>
      <c r="E264" s="160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60"/>
      <c r="AD264" s="160"/>
      <c r="AE264" s="160"/>
      <c r="AF264" s="162"/>
      <c r="AG264" s="162"/>
      <c r="AH264" s="162"/>
      <c r="AI264" s="162"/>
      <c r="AJ264" s="162"/>
    </row>
    <row r="265" spans="1:36" ht="12.75">
      <c r="A265" s="160"/>
      <c r="B265" s="160"/>
      <c r="C265" s="160"/>
      <c r="D265" s="160"/>
      <c r="E265" s="160"/>
      <c r="F265" s="160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60"/>
      <c r="AD265" s="160"/>
      <c r="AE265" s="160"/>
      <c r="AF265" s="162"/>
      <c r="AG265" s="162"/>
      <c r="AH265" s="162"/>
      <c r="AI265" s="162"/>
      <c r="AJ265" s="162"/>
    </row>
    <row r="266" spans="1:36" ht="12.75">
      <c r="A266" s="160"/>
      <c r="B266" s="160"/>
      <c r="C266" s="160"/>
      <c r="D266" s="160"/>
      <c r="E266" s="160"/>
      <c r="F266" s="160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60"/>
      <c r="AD266" s="160"/>
      <c r="AE266" s="160"/>
      <c r="AF266" s="162"/>
      <c r="AG266" s="162"/>
      <c r="AH266" s="162"/>
      <c r="AI266" s="162"/>
      <c r="AJ266" s="162"/>
    </row>
    <row r="267" spans="1:36" ht="12.75">
      <c r="A267" s="160"/>
      <c r="B267" s="160"/>
      <c r="C267" s="160"/>
      <c r="D267" s="160"/>
      <c r="E267" s="160"/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0"/>
      <c r="AF267" s="162"/>
      <c r="AG267" s="162"/>
      <c r="AH267" s="162"/>
      <c r="AI267" s="162"/>
      <c r="AJ267" s="162"/>
    </row>
    <row r="268" spans="1:36" ht="12.75">
      <c r="A268" s="160"/>
      <c r="B268" s="160"/>
      <c r="C268" s="160"/>
      <c r="D268" s="160"/>
      <c r="E268" s="160"/>
      <c r="F268" s="160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60"/>
      <c r="AD268" s="160"/>
      <c r="AE268" s="160"/>
      <c r="AF268" s="162"/>
      <c r="AG268" s="162"/>
      <c r="AH268" s="162"/>
      <c r="AI268" s="162"/>
      <c r="AJ268" s="162"/>
    </row>
    <row r="269" spans="1:36" ht="12.75">
      <c r="A269" s="160"/>
      <c r="B269" s="160"/>
      <c r="C269" s="160"/>
      <c r="D269" s="160"/>
      <c r="E269" s="160"/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60"/>
      <c r="AD269" s="160"/>
      <c r="AE269" s="160"/>
      <c r="AF269" s="162"/>
      <c r="AG269" s="162"/>
      <c r="AH269" s="162"/>
      <c r="AI269" s="162"/>
      <c r="AJ269" s="162"/>
    </row>
    <row r="270" spans="1:36" ht="12.75">
      <c r="A270" s="160"/>
      <c r="B270" s="160"/>
      <c r="C270" s="160"/>
      <c r="D270" s="160"/>
      <c r="E270" s="160"/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60"/>
      <c r="AD270" s="160"/>
      <c r="AE270" s="160"/>
      <c r="AF270" s="162"/>
      <c r="AG270" s="162"/>
      <c r="AH270" s="162"/>
      <c r="AI270" s="162"/>
      <c r="AJ270" s="162"/>
    </row>
    <row r="271" spans="1:36" ht="12.75">
      <c r="A271" s="160"/>
      <c r="B271" s="160"/>
      <c r="C271" s="160"/>
      <c r="D271" s="160"/>
      <c r="E271" s="160"/>
      <c r="F271" s="160"/>
      <c r="G271" s="160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60"/>
      <c r="AD271" s="160"/>
      <c r="AE271" s="160"/>
      <c r="AF271" s="162"/>
      <c r="AG271" s="162"/>
      <c r="AH271" s="162"/>
      <c r="AI271" s="162"/>
      <c r="AJ271" s="162"/>
    </row>
    <row r="272" spans="1:36" ht="12.75">
      <c r="A272" s="160"/>
      <c r="B272" s="160"/>
      <c r="C272" s="160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2"/>
      <c r="AG272" s="162"/>
      <c r="AH272" s="162"/>
      <c r="AI272" s="162"/>
      <c r="AJ272" s="162"/>
    </row>
    <row r="273" spans="1:36" ht="12.75">
      <c r="A273" s="160"/>
      <c r="B273" s="160"/>
      <c r="C273" s="160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2"/>
      <c r="AG273" s="162"/>
      <c r="AH273" s="162"/>
      <c r="AI273" s="162"/>
      <c r="AJ273" s="162"/>
    </row>
    <row r="274" spans="1:36" ht="12.75">
      <c r="A274" s="160"/>
      <c r="B274" s="160"/>
      <c r="C274" s="160"/>
      <c r="D274" s="160"/>
      <c r="E274" s="160"/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2"/>
      <c r="AG274" s="162"/>
      <c r="AH274" s="162"/>
      <c r="AI274" s="162"/>
      <c r="AJ274" s="162"/>
    </row>
    <row r="275" spans="1:36" ht="12.75">
      <c r="A275" s="160"/>
      <c r="B275" s="160"/>
      <c r="C275" s="160"/>
      <c r="D275" s="160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2"/>
      <c r="AG275" s="162"/>
      <c r="AH275" s="162"/>
      <c r="AI275" s="162"/>
      <c r="AJ275" s="162"/>
    </row>
    <row r="276" spans="1:36" ht="12.75">
      <c r="A276" s="160"/>
      <c r="B276" s="160"/>
      <c r="C276" s="160"/>
      <c r="D276" s="160"/>
      <c r="E276" s="160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2"/>
      <c r="AG276" s="162"/>
      <c r="AH276" s="162"/>
      <c r="AI276" s="162"/>
      <c r="AJ276" s="162"/>
    </row>
    <row r="277" spans="1:36" ht="12.75">
      <c r="A277" s="160"/>
      <c r="B277" s="160"/>
      <c r="C277" s="160"/>
      <c r="D277" s="160"/>
      <c r="E277" s="160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0"/>
      <c r="AF277" s="162"/>
      <c r="AG277" s="162"/>
      <c r="AH277" s="162"/>
      <c r="AI277" s="162"/>
      <c r="AJ277" s="162"/>
    </row>
    <row r="278" spans="1:36" ht="12.75">
      <c r="A278" s="160"/>
      <c r="B278" s="160"/>
      <c r="C278" s="160"/>
      <c r="D278" s="160"/>
      <c r="E278" s="160"/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0"/>
      <c r="AF278" s="162"/>
      <c r="AG278" s="162"/>
      <c r="AH278" s="162"/>
      <c r="AI278" s="162"/>
      <c r="AJ278" s="162"/>
    </row>
    <row r="279" spans="1:36" ht="12.75">
      <c r="A279" s="160"/>
      <c r="B279" s="160"/>
      <c r="C279" s="160"/>
      <c r="D279" s="160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60"/>
      <c r="AD279" s="160"/>
      <c r="AE279" s="160"/>
      <c r="AF279" s="162"/>
      <c r="AG279" s="162"/>
      <c r="AH279" s="162"/>
      <c r="AI279" s="162"/>
      <c r="AJ279" s="162"/>
    </row>
    <row r="280" spans="1:36" ht="12.75">
      <c r="A280" s="160"/>
      <c r="B280" s="160"/>
      <c r="C280" s="160"/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60"/>
      <c r="AD280" s="160"/>
      <c r="AE280" s="160"/>
      <c r="AF280" s="162"/>
      <c r="AG280" s="162"/>
      <c r="AH280" s="162"/>
      <c r="AI280" s="162"/>
      <c r="AJ280" s="162"/>
    </row>
    <row r="281" spans="1:36" ht="12.75">
      <c r="A281" s="160"/>
      <c r="B281" s="160"/>
      <c r="C281" s="160"/>
      <c r="D281" s="160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60"/>
      <c r="AD281" s="160"/>
      <c r="AE281" s="160"/>
      <c r="AF281" s="162"/>
      <c r="AG281" s="162"/>
      <c r="AH281" s="162"/>
      <c r="AI281" s="162"/>
      <c r="AJ281" s="162"/>
    </row>
    <row r="282" spans="1:36" ht="12.75">
      <c r="A282" s="160"/>
      <c r="B282" s="160"/>
      <c r="C282" s="160"/>
      <c r="D282" s="160"/>
      <c r="E282" s="160"/>
      <c r="F282" s="160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0"/>
      <c r="AF282" s="162"/>
      <c r="AG282" s="162"/>
      <c r="AH282" s="162"/>
      <c r="AI282" s="162"/>
      <c r="AJ282" s="162"/>
    </row>
    <row r="283" spans="1:36" ht="12.75">
      <c r="A283" s="160"/>
      <c r="B283" s="160"/>
      <c r="C283" s="160"/>
      <c r="D283" s="160"/>
      <c r="E283" s="160"/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60"/>
      <c r="AD283" s="160"/>
      <c r="AE283" s="160"/>
      <c r="AF283" s="162"/>
      <c r="AG283" s="162"/>
      <c r="AH283" s="162"/>
      <c r="AI283" s="162"/>
      <c r="AJ283" s="162"/>
    </row>
    <row r="284" spans="1:36" ht="12.75">
      <c r="A284" s="160"/>
      <c r="B284" s="162"/>
      <c r="C284" s="162"/>
      <c r="D284" s="162"/>
      <c r="E284" s="162"/>
      <c r="F284" s="162"/>
      <c r="G284" s="162"/>
      <c r="H284" s="162"/>
      <c r="I284" s="162"/>
      <c r="J284" s="162"/>
      <c r="K284" s="162"/>
      <c r="L284" s="162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60"/>
      <c r="AD284" s="160"/>
      <c r="AE284" s="160"/>
      <c r="AF284" s="162"/>
      <c r="AG284" s="162"/>
      <c r="AH284" s="162"/>
      <c r="AI284" s="162"/>
      <c r="AJ284" s="162"/>
    </row>
    <row r="285" spans="1:36" ht="12.75">
      <c r="A285" s="160"/>
      <c r="B285" s="162"/>
      <c r="C285" s="162"/>
      <c r="D285" s="162"/>
      <c r="E285" s="162"/>
      <c r="F285" s="162"/>
      <c r="G285" s="162"/>
      <c r="H285" s="162"/>
      <c r="I285" s="162"/>
      <c r="J285" s="162"/>
      <c r="K285" s="162"/>
      <c r="L285" s="162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60"/>
      <c r="AD285" s="160"/>
      <c r="AE285" s="160"/>
      <c r="AF285" s="162"/>
      <c r="AG285" s="162"/>
      <c r="AH285" s="162"/>
      <c r="AI285" s="162"/>
      <c r="AJ285" s="162"/>
    </row>
    <row r="286" spans="1:36" ht="12.75">
      <c r="A286" s="160"/>
      <c r="B286" s="162"/>
      <c r="C286" s="162"/>
      <c r="D286" s="162"/>
      <c r="E286" s="162"/>
      <c r="F286" s="162"/>
      <c r="G286" s="162"/>
      <c r="H286" s="162"/>
      <c r="I286" s="162"/>
      <c r="J286" s="162"/>
      <c r="K286" s="162"/>
      <c r="L286" s="162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  <c r="AC286" s="160"/>
      <c r="AD286" s="160"/>
      <c r="AE286" s="160"/>
      <c r="AF286" s="162"/>
      <c r="AG286" s="162"/>
      <c r="AH286" s="162"/>
      <c r="AI286" s="162"/>
      <c r="AJ286" s="162"/>
    </row>
    <row r="287" spans="1:36" ht="12.75">
      <c r="A287" s="160"/>
      <c r="B287" s="162"/>
      <c r="C287" s="162"/>
      <c r="D287" s="162"/>
      <c r="E287" s="162"/>
      <c r="F287" s="162"/>
      <c r="G287" s="162"/>
      <c r="H287" s="162"/>
      <c r="I287" s="162"/>
      <c r="J287" s="162"/>
      <c r="K287" s="162"/>
      <c r="L287" s="162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60"/>
      <c r="AD287" s="160"/>
      <c r="AE287" s="160"/>
      <c r="AF287" s="162"/>
      <c r="AG287" s="162"/>
      <c r="AH287" s="162"/>
      <c r="AI287" s="162"/>
      <c r="AJ287" s="162"/>
    </row>
    <row r="288" spans="1:36" ht="12.75">
      <c r="A288" s="160"/>
      <c r="B288" s="162"/>
      <c r="C288" s="162"/>
      <c r="D288" s="162"/>
      <c r="E288" s="162"/>
      <c r="F288" s="162"/>
      <c r="G288" s="162"/>
      <c r="H288" s="162"/>
      <c r="I288" s="162"/>
      <c r="J288" s="162"/>
      <c r="K288" s="162"/>
      <c r="L288" s="162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60"/>
      <c r="AD288" s="160"/>
      <c r="AE288" s="160"/>
      <c r="AF288" s="162"/>
      <c r="AG288" s="162"/>
      <c r="AH288" s="162"/>
      <c r="AI288" s="162"/>
      <c r="AJ288" s="162"/>
    </row>
    <row r="289" spans="1:36" ht="12.75">
      <c r="A289" s="160"/>
      <c r="B289" s="162"/>
      <c r="C289" s="162"/>
      <c r="D289" s="162"/>
      <c r="E289" s="162"/>
      <c r="F289" s="162"/>
      <c r="G289" s="162"/>
      <c r="H289" s="162"/>
      <c r="I289" s="162"/>
      <c r="J289" s="162"/>
      <c r="K289" s="162"/>
      <c r="L289" s="162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60"/>
      <c r="AD289" s="160"/>
      <c r="AE289" s="160"/>
      <c r="AF289" s="162"/>
      <c r="AG289" s="162"/>
      <c r="AH289" s="162"/>
      <c r="AI289" s="162"/>
      <c r="AJ289" s="162"/>
    </row>
    <row r="290" spans="1:36" ht="12.75">
      <c r="A290" s="160"/>
      <c r="B290" s="162"/>
      <c r="C290" s="162"/>
      <c r="D290" s="162"/>
      <c r="E290" s="162"/>
      <c r="F290" s="162"/>
      <c r="G290" s="162"/>
      <c r="H290" s="162"/>
      <c r="I290" s="162"/>
      <c r="J290" s="162"/>
      <c r="K290" s="162"/>
      <c r="L290" s="162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160"/>
      <c r="AF290" s="162"/>
      <c r="AG290" s="162"/>
      <c r="AH290" s="162"/>
      <c r="AI290" s="162"/>
      <c r="AJ290" s="162"/>
    </row>
    <row r="291" spans="1:36" ht="12.75">
      <c r="A291" s="160"/>
      <c r="B291" s="162"/>
      <c r="C291" s="162"/>
      <c r="D291" s="162"/>
      <c r="E291" s="162"/>
      <c r="F291" s="162"/>
      <c r="G291" s="162"/>
      <c r="H291" s="162"/>
      <c r="I291" s="162"/>
      <c r="J291" s="162"/>
      <c r="K291" s="162"/>
      <c r="L291" s="162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60"/>
      <c r="AD291" s="160"/>
      <c r="AE291" s="160"/>
      <c r="AF291" s="162"/>
      <c r="AG291" s="162"/>
      <c r="AH291" s="162"/>
      <c r="AI291" s="162"/>
      <c r="AJ291" s="162"/>
    </row>
    <row r="292" spans="1:36" ht="12.75">
      <c r="A292" s="160"/>
      <c r="B292" s="162"/>
      <c r="C292" s="162"/>
      <c r="D292" s="162"/>
      <c r="E292" s="162"/>
      <c r="F292" s="162"/>
      <c r="G292" s="162"/>
      <c r="H292" s="162"/>
      <c r="I292" s="162"/>
      <c r="J292" s="162"/>
      <c r="K292" s="162"/>
      <c r="L292" s="162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162"/>
      <c r="AG292" s="162"/>
      <c r="AH292" s="162"/>
      <c r="AI292" s="162"/>
      <c r="AJ292" s="162"/>
    </row>
    <row r="293" spans="1:36" ht="12.75">
      <c r="A293" s="160"/>
      <c r="B293" s="162"/>
      <c r="C293" s="162"/>
      <c r="D293" s="162"/>
      <c r="E293" s="162"/>
      <c r="F293" s="162"/>
      <c r="G293" s="162"/>
      <c r="H293" s="162"/>
      <c r="I293" s="162"/>
      <c r="J293" s="162"/>
      <c r="K293" s="162"/>
      <c r="L293" s="162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0"/>
      <c r="AF293" s="162"/>
      <c r="AG293" s="162"/>
      <c r="AH293" s="162"/>
      <c r="AI293" s="162"/>
      <c r="AJ293" s="162"/>
    </row>
    <row r="294" spans="1:36" ht="12.75">
      <c r="A294" s="160"/>
      <c r="B294" s="162"/>
      <c r="C294" s="162"/>
      <c r="D294" s="162"/>
      <c r="E294" s="162"/>
      <c r="F294" s="162"/>
      <c r="G294" s="162"/>
      <c r="H294" s="162"/>
      <c r="I294" s="162"/>
      <c r="J294" s="162"/>
      <c r="K294" s="162"/>
      <c r="L294" s="162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60"/>
      <c r="AD294" s="160"/>
      <c r="AE294" s="160"/>
      <c r="AF294" s="162"/>
      <c r="AG294" s="162"/>
      <c r="AH294" s="162"/>
      <c r="AI294" s="162"/>
      <c r="AJ294" s="162"/>
    </row>
    <row r="295" spans="1:36" ht="12.75">
      <c r="A295" s="160"/>
      <c r="B295" s="162"/>
      <c r="C295" s="162"/>
      <c r="D295" s="162"/>
      <c r="E295" s="162"/>
      <c r="F295" s="162"/>
      <c r="G295" s="162"/>
      <c r="H295" s="162"/>
      <c r="I295" s="162"/>
      <c r="J295" s="162"/>
      <c r="K295" s="162"/>
      <c r="L295" s="162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60"/>
      <c r="AD295" s="160"/>
      <c r="AE295" s="160"/>
      <c r="AF295" s="162"/>
      <c r="AG295" s="162"/>
      <c r="AH295" s="162"/>
      <c r="AI295" s="162"/>
      <c r="AJ295" s="162"/>
    </row>
    <row r="296" spans="1:36" ht="12.75">
      <c r="A296" s="162"/>
      <c r="B296" s="162"/>
      <c r="C296" s="162"/>
      <c r="D296" s="162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62"/>
      <c r="U296" s="162"/>
      <c r="V296" s="162"/>
      <c r="W296" s="162"/>
      <c r="X296" s="162"/>
      <c r="Y296" s="162"/>
      <c r="Z296" s="162"/>
      <c r="AA296" s="162"/>
      <c r="AB296" s="162"/>
      <c r="AC296" s="162"/>
      <c r="AD296" s="162"/>
      <c r="AE296" s="162"/>
      <c r="AF296" s="162"/>
      <c r="AG296" s="162"/>
      <c r="AH296" s="162"/>
      <c r="AI296" s="162"/>
      <c r="AJ296" s="162"/>
    </row>
    <row r="297" spans="1:36" ht="12.75">
      <c r="A297" s="162"/>
      <c r="B297" s="162"/>
      <c r="C297" s="162"/>
      <c r="D297" s="162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62"/>
      <c r="U297" s="162"/>
      <c r="V297" s="162"/>
      <c r="W297" s="162"/>
      <c r="X297" s="162"/>
      <c r="Y297" s="162"/>
      <c r="Z297" s="162"/>
      <c r="AA297" s="162"/>
      <c r="AB297" s="162"/>
      <c r="AC297" s="162"/>
      <c r="AD297" s="162"/>
      <c r="AE297" s="162"/>
      <c r="AF297" s="162"/>
      <c r="AG297" s="162"/>
      <c r="AH297" s="162"/>
      <c r="AI297" s="162"/>
      <c r="AJ297" s="162"/>
    </row>
    <row r="298" spans="1:36" ht="12.75">
      <c r="A298" s="162"/>
      <c r="B298" s="162"/>
      <c r="C298" s="162"/>
      <c r="D298" s="162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62"/>
      <c r="U298" s="162"/>
      <c r="V298" s="162"/>
      <c r="W298" s="162"/>
      <c r="X298" s="162"/>
      <c r="Y298" s="162"/>
      <c r="Z298" s="162"/>
      <c r="AA298" s="162"/>
      <c r="AB298" s="162"/>
      <c r="AC298" s="162"/>
      <c r="AD298" s="162"/>
      <c r="AE298" s="162"/>
      <c r="AF298" s="162"/>
      <c r="AG298" s="162"/>
      <c r="AH298" s="162"/>
      <c r="AI298" s="162"/>
      <c r="AJ298" s="162"/>
    </row>
    <row r="299" spans="1:36" ht="12.75">
      <c r="A299" s="162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62"/>
      <c r="U299" s="162"/>
      <c r="V299" s="162"/>
      <c r="W299" s="162"/>
      <c r="X299" s="162"/>
      <c r="Y299" s="162"/>
      <c r="Z299" s="162"/>
      <c r="AA299" s="162"/>
      <c r="AB299" s="162"/>
      <c r="AC299" s="162"/>
      <c r="AD299" s="162"/>
      <c r="AE299" s="162"/>
      <c r="AF299" s="162"/>
      <c r="AG299" s="162"/>
      <c r="AH299" s="162"/>
      <c r="AI299" s="162"/>
      <c r="AJ299" s="162"/>
    </row>
    <row r="300" spans="1:36" ht="12.75">
      <c r="A300" s="162"/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62"/>
      <c r="U300" s="162"/>
      <c r="V300" s="162"/>
      <c r="W300" s="162"/>
      <c r="X300" s="162"/>
      <c r="Y300" s="162"/>
      <c r="Z300" s="162"/>
      <c r="AA300" s="162"/>
      <c r="AB300" s="162"/>
      <c r="AC300" s="162"/>
      <c r="AD300" s="162"/>
      <c r="AE300" s="162"/>
      <c r="AF300" s="162"/>
      <c r="AG300" s="162"/>
      <c r="AH300" s="162"/>
      <c r="AI300" s="162"/>
      <c r="AJ300" s="162"/>
    </row>
    <row r="301" spans="1:36" ht="12.75">
      <c r="A301" s="162"/>
      <c r="B301" s="162"/>
      <c r="C301" s="162"/>
      <c r="D301" s="162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62"/>
      <c r="U301" s="162"/>
      <c r="V301" s="162"/>
      <c r="W301" s="162"/>
      <c r="X301" s="162"/>
      <c r="Y301" s="162"/>
      <c r="Z301" s="162"/>
      <c r="AA301" s="162"/>
      <c r="AB301" s="162"/>
      <c r="AC301" s="162"/>
      <c r="AD301" s="162"/>
      <c r="AE301" s="162"/>
      <c r="AF301" s="162"/>
      <c r="AG301" s="162"/>
      <c r="AH301" s="162"/>
      <c r="AI301" s="162"/>
      <c r="AJ301" s="162"/>
    </row>
    <row r="302" spans="1:36" ht="12.75">
      <c r="A302" s="162"/>
      <c r="B302" s="162"/>
      <c r="C302" s="162"/>
      <c r="D302" s="162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62"/>
      <c r="U302" s="162"/>
      <c r="V302" s="162"/>
      <c r="W302" s="162"/>
      <c r="X302" s="162"/>
      <c r="Y302" s="162"/>
      <c r="Z302" s="162"/>
      <c r="AA302" s="162"/>
      <c r="AB302" s="162"/>
      <c r="AC302" s="162"/>
      <c r="AD302" s="162"/>
      <c r="AE302" s="162"/>
      <c r="AF302" s="162"/>
      <c r="AG302" s="162"/>
      <c r="AH302" s="162"/>
      <c r="AI302" s="162"/>
      <c r="AJ302" s="162"/>
    </row>
    <row r="303" spans="1:36" ht="12.75">
      <c r="A303" s="162"/>
      <c r="B303" s="162"/>
      <c r="C303" s="162"/>
      <c r="D303" s="162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62"/>
      <c r="U303" s="162"/>
      <c r="V303" s="162"/>
      <c r="W303" s="162"/>
      <c r="X303" s="162"/>
      <c r="Y303" s="162"/>
      <c r="Z303" s="162"/>
      <c r="AA303" s="162"/>
      <c r="AB303" s="162"/>
      <c r="AC303" s="162"/>
      <c r="AD303" s="162"/>
      <c r="AE303" s="162"/>
      <c r="AF303" s="162"/>
      <c r="AG303" s="162"/>
      <c r="AH303" s="162"/>
      <c r="AI303" s="162"/>
      <c r="AJ303" s="162"/>
    </row>
    <row r="304" spans="1:36" ht="12.75">
      <c r="A304" s="162"/>
      <c r="B304" s="162"/>
      <c r="C304" s="162"/>
      <c r="D304" s="162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62"/>
      <c r="U304" s="162"/>
      <c r="V304" s="162"/>
      <c r="W304" s="162"/>
      <c r="X304" s="162"/>
      <c r="Y304" s="162"/>
      <c r="Z304" s="162"/>
      <c r="AA304" s="162"/>
      <c r="AB304" s="162"/>
      <c r="AC304" s="162"/>
      <c r="AD304" s="162"/>
      <c r="AE304" s="162"/>
      <c r="AF304" s="162"/>
      <c r="AG304" s="162"/>
      <c r="AH304" s="162"/>
      <c r="AI304" s="162"/>
      <c r="AJ304" s="162"/>
    </row>
    <row r="305" spans="1:36" ht="12.75">
      <c r="A305" s="162"/>
      <c r="B305" s="162"/>
      <c r="C305" s="162"/>
      <c r="D305" s="162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62"/>
      <c r="U305" s="162"/>
      <c r="V305" s="162"/>
      <c r="W305" s="162"/>
      <c r="X305" s="162"/>
      <c r="Y305" s="162"/>
      <c r="Z305" s="162"/>
      <c r="AA305" s="162"/>
      <c r="AB305" s="162"/>
      <c r="AC305" s="162"/>
      <c r="AD305" s="162"/>
      <c r="AE305" s="162"/>
      <c r="AF305" s="162"/>
      <c r="AG305" s="162"/>
      <c r="AH305" s="162"/>
      <c r="AI305" s="162"/>
      <c r="AJ305" s="162"/>
    </row>
    <row r="306" spans="1:36" ht="12.75">
      <c r="A306" s="162"/>
      <c r="B306" s="162"/>
      <c r="C306" s="162"/>
      <c r="D306" s="162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62"/>
      <c r="U306" s="162"/>
      <c r="V306" s="162"/>
      <c r="W306" s="162"/>
      <c r="X306" s="162"/>
      <c r="Y306" s="162"/>
      <c r="Z306" s="162"/>
      <c r="AA306" s="162"/>
      <c r="AB306" s="162"/>
      <c r="AC306" s="162"/>
      <c r="AD306" s="162"/>
      <c r="AE306" s="162"/>
      <c r="AF306" s="162"/>
      <c r="AG306" s="162"/>
      <c r="AH306" s="162"/>
      <c r="AI306" s="162"/>
      <c r="AJ306" s="162"/>
    </row>
    <row r="307" spans="1:36" ht="12.75">
      <c r="A307" s="162"/>
      <c r="B307" s="162"/>
      <c r="C307" s="162"/>
      <c r="D307" s="162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62"/>
      <c r="U307" s="162"/>
      <c r="V307" s="162"/>
      <c r="W307" s="162"/>
      <c r="X307" s="162"/>
      <c r="Y307" s="162"/>
      <c r="Z307" s="162"/>
      <c r="AA307" s="162"/>
      <c r="AB307" s="162"/>
      <c r="AC307" s="162"/>
      <c r="AD307" s="162"/>
      <c r="AE307" s="162"/>
      <c r="AF307" s="162"/>
      <c r="AG307" s="162"/>
      <c r="AH307" s="162"/>
      <c r="AI307" s="162"/>
      <c r="AJ307" s="162"/>
    </row>
    <row r="308" spans="1:36" ht="12.75">
      <c r="A308" s="162"/>
      <c r="B308" s="162"/>
      <c r="C308" s="162"/>
      <c r="D308" s="162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62"/>
      <c r="U308" s="162"/>
      <c r="V308" s="162"/>
      <c r="W308" s="162"/>
      <c r="X308" s="162"/>
      <c r="Y308" s="162"/>
      <c r="Z308" s="162"/>
      <c r="AA308" s="162"/>
      <c r="AB308" s="162"/>
      <c r="AC308" s="162"/>
      <c r="AD308" s="162"/>
      <c r="AE308" s="162"/>
      <c r="AF308" s="162"/>
      <c r="AG308" s="162"/>
      <c r="AH308" s="162"/>
      <c r="AI308" s="162"/>
      <c r="AJ308" s="162"/>
    </row>
    <row r="309" spans="1:36" ht="12.75">
      <c r="A309" s="162"/>
      <c r="B309" s="162"/>
      <c r="C309" s="162"/>
      <c r="D309" s="162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62"/>
      <c r="U309" s="162"/>
      <c r="V309" s="162"/>
      <c r="W309" s="162"/>
      <c r="X309" s="162"/>
      <c r="Y309" s="162"/>
      <c r="Z309" s="162"/>
      <c r="AA309" s="162"/>
      <c r="AB309" s="162"/>
      <c r="AC309" s="162"/>
      <c r="AD309" s="162"/>
      <c r="AE309" s="162"/>
      <c r="AF309" s="162"/>
      <c r="AG309" s="162"/>
      <c r="AH309" s="162"/>
      <c r="AI309" s="162"/>
      <c r="AJ309" s="162"/>
    </row>
    <row r="310" spans="1:36" ht="12.75">
      <c r="A310" s="162"/>
      <c r="B310" s="162"/>
      <c r="C310" s="162"/>
      <c r="D310" s="162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62"/>
      <c r="U310" s="162"/>
      <c r="V310" s="162"/>
      <c r="W310" s="162"/>
      <c r="X310" s="162"/>
      <c r="Y310" s="162"/>
      <c r="Z310" s="162"/>
      <c r="AA310" s="162"/>
      <c r="AB310" s="162"/>
      <c r="AC310" s="162"/>
      <c r="AD310" s="162"/>
      <c r="AE310" s="162"/>
      <c r="AF310" s="162"/>
      <c r="AG310" s="162"/>
      <c r="AH310" s="162"/>
      <c r="AI310" s="162"/>
      <c r="AJ310" s="162"/>
    </row>
    <row r="311" spans="1:36" ht="12.75">
      <c r="A311" s="162"/>
      <c r="B311" s="162"/>
      <c r="C311" s="162"/>
      <c r="D311" s="162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62"/>
      <c r="U311" s="162"/>
      <c r="V311" s="162"/>
      <c r="W311" s="162"/>
      <c r="X311" s="162"/>
      <c r="Y311" s="162"/>
      <c r="Z311" s="162"/>
      <c r="AA311" s="162"/>
      <c r="AB311" s="162"/>
      <c r="AC311" s="162"/>
      <c r="AD311" s="162"/>
      <c r="AE311" s="162"/>
      <c r="AF311" s="162"/>
      <c r="AG311" s="162"/>
      <c r="AH311" s="162"/>
      <c r="AI311" s="162"/>
      <c r="AJ311" s="162"/>
    </row>
    <row r="312" spans="1:36" ht="12.75">
      <c r="A312" s="162"/>
      <c r="B312" s="162"/>
      <c r="C312" s="162"/>
      <c r="D312" s="162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62"/>
      <c r="U312" s="162"/>
      <c r="V312" s="162"/>
      <c r="W312" s="162"/>
      <c r="X312" s="162"/>
      <c r="Y312" s="162"/>
      <c r="Z312" s="162"/>
      <c r="AA312" s="162"/>
      <c r="AB312" s="162"/>
      <c r="AC312" s="162"/>
      <c r="AD312" s="162"/>
      <c r="AE312" s="162"/>
      <c r="AF312" s="162"/>
      <c r="AG312" s="162"/>
      <c r="AH312" s="162"/>
      <c r="AI312" s="162"/>
      <c r="AJ312" s="162"/>
    </row>
    <row r="313" spans="1:36" ht="12.75">
      <c r="A313" s="162"/>
      <c r="B313" s="162"/>
      <c r="C313" s="162"/>
      <c r="D313" s="162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62"/>
      <c r="U313" s="162"/>
      <c r="V313" s="162"/>
      <c r="W313" s="162"/>
      <c r="X313" s="162"/>
      <c r="Y313" s="162"/>
      <c r="Z313" s="162"/>
      <c r="AA313" s="162"/>
      <c r="AB313" s="162"/>
      <c r="AC313" s="162"/>
      <c r="AD313" s="162"/>
      <c r="AE313" s="162"/>
      <c r="AF313" s="162"/>
      <c r="AG313" s="162"/>
      <c r="AH313" s="162"/>
      <c r="AI313" s="162"/>
      <c r="AJ313" s="162"/>
    </row>
    <row r="314" spans="1:36" ht="12.75">
      <c r="A314" s="162"/>
      <c r="B314" s="162"/>
      <c r="C314" s="162"/>
      <c r="D314" s="162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62"/>
      <c r="U314" s="162"/>
      <c r="V314" s="162"/>
      <c r="W314" s="162"/>
      <c r="X314" s="162"/>
      <c r="Y314" s="162"/>
      <c r="Z314" s="162"/>
      <c r="AA314" s="162"/>
      <c r="AB314" s="162"/>
      <c r="AC314" s="162"/>
      <c r="AD314" s="162"/>
      <c r="AE314" s="162"/>
      <c r="AF314" s="162"/>
      <c r="AG314" s="162"/>
      <c r="AH314" s="162"/>
      <c r="AI314" s="162"/>
      <c r="AJ314" s="162"/>
    </row>
    <row r="315" spans="1:36" ht="12.75">
      <c r="A315" s="162"/>
      <c r="B315" s="162"/>
      <c r="C315" s="162"/>
      <c r="D315" s="162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62"/>
      <c r="U315" s="162"/>
      <c r="V315" s="162"/>
      <c r="W315" s="162"/>
      <c r="X315" s="162"/>
      <c r="Y315" s="162"/>
      <c r="Z315" s="162"/>
      <c r="AA315" s="162"/>
      <c r="AB315" s="162"/>
      <c r="AC315" s="162"/>
      <c r="AD315" s="162"/>
      <c r="AE315" s="162"/>
      <c r="AF315" s="162"/>
      <c r="AG315" s="162"/>
      <c r="AH315" s="162"/>
      <c r="AI315" s="162"/>
      <c r="AJ315" s="162"/>
    </row>
    <row r="316" spans="1:36" ht="12.75">
      <c r="A316" s="162"/>
      <c r="B316" s="162"/>
      <c r="C316" s="162"/>
      <c r="D316" s="162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62"/>
      <c r="U316" s="162"/>
      <c r="V316" s="162"/>
      <c r="W316" s="162"/>
      <c r="X316" s="162"/>
      <c r="Y316" s="162"/>
      <c r="Z316" s="162"/>
      <c r="AA316" s="162"/>
      <c r="AB316" s="162"/>
      <c r="AC316" s="162"/>
      <c r="AD316" s="162"/>
      <c r="AE316" s="162"/>
      <c r="AF316" s="162"/>
      <c r="AG316" s="162"/>
      <c r="AH316" s="162"/>
      <c r="AI316" s="162"/>
      <c r="AJ316" s="162"/>
    </row>
    <row r="317" spans="1:36" ht="12.75">
      <c r="A317" s="162"/>
      <c r="B317" s="162"/>
      <c r="C317" s="162"/>
      <c r="D317" s="162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62"/>
      <c r="U317" s="162"/>
      <c r="V317" s="162"/>
      <c r="W317" s="162"/>
      <c r="X317" s="162"/>
      <c r="Y317" s="162"/>
      <c r="Z317" s="162"/>
      <c r="AA317" s="162"/>
      <c r="AB317" s="162"/>
      <c r="AC317" s="162"/>
      <c r="AD317" s="162"/>
      <c r="AE317" s="162"/>
      <c r="AF317" s="162"/>
      <c r="AG317" s="162"/>
      <c r="AH317" s="162"/>
      <c r="AI317" s="162"/>
      <c r="AJ317" s="162"/>
    </row>
    <row r="318" spans="1:36" ht="12.75">
      <c r="A318" s="162"/>
      <c r="B318" s="162"/>
      <c r="C318" s="162"/>
      <c r="D318" s="162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62"/>
      <c r="U318" s="162"/>
      <c r="V318" s="162"/>
      <c r="W318" s="162"/>
      <c r="X318" s="162"/>
      <c r="Y318" s="162"/>
      <c r="Z318" s="162"/>
      <c r="AA318" s="162"/>
      <c r="AB318" s="162"/>
      <c r="AC318" s="162"/>
      <c r="AD318" s="162"/>
      <c r="AE318" s="162"/>
      <c r="AF318" s="162"/>
      <c r="AG318" s="162"/>
      <c r="AH318" s="162"/>
      <c r="AI318" s="162"/>
      <c r="AJ318" s="162"/>
    </row>
    <row r="319" spans="1:36" ht="12.75">
      <c r="A319" s="162"/>
      <c r="B319" s="162"/>
      <c r="C319" s="162"/>
      <c r="D319" s="162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62"/>
      <c r="U319" s="162"/>
      <c r="V319" s="162"/>
      <c r="W319" s="162"/>
      <c r="X319" s="162"/>
      <c r="Y319" s="162"/>
      <c r="Z319" s="162"/>
      <c r="AA319" s="162"/>
      <c r="AB319" s="162"/>
      <c r="AC319" s="162"/>
      <c r="AD319" s="162"/>
      <c r="AE319" s="162"/>
      <c r="AF319" s="162"/>
      <c r="AG319" s="162"/>
      <c r="AH319" s="162"/>
      <c r="AI319" s="162"/>
      <c r="AJ319" s="162"/>
    </row>
    <row r="320" spans="1:36" ht="12.75">
      <c r="A320" s="162"/>
      <c r="B320" s="162"/>
      <c r="C320" s="162"/>
      <c r="D320" s="162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62"/>
      <c r="U320" s="162"/>
      <c r="V320" s="162"/>
      <c r="W320" s="162"/>
      <c r="X320" s="162"/>
      <c r="Y320" s="162"/>
      <c r="Z320" s="162"/>
      <c r="AA320" s="162"/>
      <c r="AB320" s="162"/>
      <c r="AC320" s="162"/>
      <c r="AD320" s="162"/>
      <c r="AE320" s="162"/>
      <c r="AF320" s="162"/>
      <c r="AG320" s="162"/>
      <c r="AH320" s="162"/>
      <c r="AI320" s="162"/>
      <c r="AJ320" s="162"/>
    </row>
    <row r="321" spans="1:36" ht="12.75">
      <c r="A321" s="162"/>
      <c r="B321" s="162"/>
      <c r="C321" s="162"/>
      <c r="D321" s="162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62"/>
      <c r="U321" s="162"/>
      <c r="V321" s="162"/>
      <c r="W321" s="162"/>
      <c r="X321" s="162"/>
      <c r="Y321" s="162"/>
      <c r="Z321" s="162"/>
      <c r="AA321" s="162"/>
      <c r="AB321" s="162"/>
      <c r="AC321" s="162"/>
      <c r="AD321" s="162"/>
      <c r="AE321" s="162"/>
      <c r="AF321" s="162"/>
      <c r="AG321" s="162"/>
      <c r="AH321" s="162"/>
      <c r="AI321" s="162"/>
      <c r="AJ321" s="162"/>
    </row>
    <row r="322" spans="1:36" ht="12.75">
      <c r="A322" s="162"/>
      <c r="B322" s="162"/>
      <c r="C322" s="162"/>
      <c r="D322" s="162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62"/>
      <c r="U322" s="162"/>
      <c r="V322" s="162"/>
      <c r="W322" s="162"/>
      <c r="X322" s="162"/>
      <c r="Y322" s="162"/>
      <c r="Z322" s="162"/>
      <c r="AA322" s="162"/>
      <c r="AB322" s="162"/>
      <c r="AC322" s="162"/>
      <c r="AD322" s="162"/>
      <c r="AE322" s="162"/>
      <c r="AF322" s="162"/>
      <c r="AG322" s="162"/>
      <c r="AH322" s="162"/>
      <c r="AI322" s="162"/>
      <c r="AJ322" s="162"/>
    </row>
    <row r="323" spans="1:36" ht="12.75">
      <c r="A323" s="162"/>
      <c r="B323" s="162"/>
      <c r="C323" s="162"/>
      <c r="D323" s="162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62"/>
      <c r="U323" s="162"/>
      <c r="V323" s="162"/>
      <c r="W323" s="162"/>
      <c r="X323" s="162"/>
      <c r="Y323" s="162"/>
      <c r="Z323" s="162"/>
      <c r="AA323" s="162"/>
      <c r="AB323" s="162"/>
      <c r="AC323" s="162"/>
      <c r="AD323" s="162"/>
      <c r="AE323" s="162"/>
      <c r="AF323" s="162"/>
      <c r="AG323" s="162"/>
      <c r="AH323" s="162"/>
      <c r="AI323" s="162"/>
      <c r="AJ323" s="162"/>
    </row>
    <row r="324" spans="1:36" ht="12.75">
      <c r="A324" s="162"/>
      <c r="B324" s="162"/>
      <c r="C324" s="162"/>
      <c r="D324" s="162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62"/>
      <c r="U324" s="162"/>
      <c r="V324" s="162"/>
      <c r="W324" s="162"/>
      <c r="X324" s="162"/>
      <c r="Y324" s="162"/>
      <c r="Z324" s="162"/>
      <c r="AA324" s="162"/>
      <c r="AB324" s="162"/>
      <c r="AC324" s="162"/>
      <c r="AD324" s="162"/>
      <c r="AE324" s="162"/>
      <c r="AF324" s="162"/>
      <c r="AG324" s="162"/>
      <c r="AH324" s="162"/>
      <c r="AI324" s="162"/>
      <c r="AJ324" s="162"/>
    </row>
    <row r="325" spans="1:36" ht="12.75">
      <c r="A325" s="162"/>
      <c r="B325" s="162"/>
      <c r="C325" s="162"/>
      <c r="D325" s="162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62"/>
      <c r="U325" s="162"/>
      <c r="V325" s="162"/>
      <c r="W325" s="162"/>
      <c r="X325" s="162"/>
      <c r="Y325" s="162"/>
      <c r="Z325" s="162"/>
      <c r="AA325" s="162"/>
      <c r="AB325" s="162"/>
      <c r="AC325" s="162"/>
      <c r="AD325" s="162"/>
      <c r="AE325" s="162"/>
      <c r="AF325" s="162"/>
      <c r="AG325" s="162"/>
      <c r="AH325" s="162"/>
      <c r="AI325" s="162"/>
      <c r="AJ325" s="162"/>
    </row>
    <row r="326" spans="1:36" ht="12.75">
      <c r="A326" s="162"/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62"/>
      <c r="U326" s="162"/>
      <c r="V326" s="162"/>
      <c r="W326" s="162"/>
      <c r="X326" s="162"/>
      <c r="Y326" s="162"/>
      <c r="Z326" s="162"/>
      <c r="AA326" s="162"/>
      <c r="AB326" s="162"/>
      <c r="AC326" s="162"/>
      <c r="AD326" s="162"/>
      <c r="AE326" s="162"/>
      <c r="AF326" s="162"/>
      <c r="AG326" s="162"/>
      <c r="AH326" s="162"/>
      <c r="AI326" s="162"/>
      <c r="AJ326" s="162"/>
    </row>
    <row r="327" spans="1:36" ht="12.75">
      <c r="A327" s="162"/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62"/>
      <c r="U327" s="162"/>
      <c r="V327" s="162"/>
      <c r="W327" s="162"/>
      <c r="X327" s="162"/>
      <c r="Y327" s="162"/>
      <c r="Z327" s="162"/>
      <c r="AA327" s="162"/>
      <c r="AB327" s="162"/>
      <c r="AC327" s="162"/>
      <c r="AD327" s="162"/>
      <c r="AE327" s="162"/>
      <c r="AF327" s="162"/>
      <c r="AG327" s="162"/>
      <c r="AH327" s="162"/>
      <c r="AI327" s="162"/>
      <c r="AJ327" s="162"/>
    </row>
    <row r="328" spans="1:36" ht="12.75">
      <c r="A328" s="162"/>
      <c r="B328" s="162"/>
      <c r="C328" s="162"/>
      <c r="D328" s="162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62"/>
      <c r="U328" s="162"/>
      <c r="V328" s="162"/>
      <c r="W328" s="162"/>
      <c r="X328" s="162"/>
      <c r="Y328" s="162"/>
      <c r="Z328" s="162"/>
      <c r="AA328" s="162"/>
      <c r="AB328" s="162"/>
      <c r="AC328" s="162"/>
      <c r="AD328" s="162"/>
      <c r="AE328" s="162"/>
      <c r="AF328" s="162"/>
      <c r="AG328" s="162"/>
      <c r="AH328" s="162"/>
      <c r="AI328" s="162"/>
      <c r="AJ328" s="162"/>
    </row>
    <row r="329" spans="1:36" ht="12.75">
      <c r="A329" s="162"/>
      <c r="B329" s="162"/>
      <c r="C329" s="162"/>
      <c r="D329" s="162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62"/>
      <c r="U329" s="162"/>
      <c r="V329" s="162"/>
      <c r="W329" s="162"/>
      <c r="X329" s="162"/>
      <c r="Y329" s="162"/>
      <c r="Z329" s="162"/>
      <c r="AA329" s="162"/>
      <c r="AB329" s="162"/>
      <c r="AC329" s="162"/>
      <c r="AD329" s="162"/>
      <c r="AE329" s="162"/>
      <c r="AF329" s="162"/>
      <c r="AG329" s="162"/>
      <c r="AH329" s="162"/>
      <c r="AI329" s="162"/>
      <c r="AJ329" s="162"/>
    </row>
    <row r="330" spans="1:36" ht="12.75">
      <c r="A330" s="162"/>
      <c r="B330" s="162"/>
      <c r="C330" s="162"/>
      <c r="D330" s="162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62"/>
      <c r="U330" s="162"/>
      <c r="V330" s="162"/>
      <c r="W330" s="162"/>
      <c r="X330" s="162"/>
      <c r="Y330" s="162"/>
      <c r="Z330" s="162"/>
      <c r="AA330" s="162"/>
      <c r="AB330" s="162"/>
      <c r="AC330" s="162"/>
      <c r="AD330" s="162"/>
      <c r="AE330" s="162"/>
      <c r="AF330" s="162"/>
      <c r="AG330" s="162"/>
      <c r="AH330" s="162"/>
      <c r="AI330" s="162"/>
      <c r="AJ330" s="162"/>
    </row>
    <row r="331" spans="1:36" ht="12.75">
      <c r="A331" s="162"/>
      <c r="B331" s="162"/>
      <c r="C331" s="162"/>
      <c r="D331" s="162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62"/>
      <c r="U331" s="162"/>
      <c r="V331" s="162"/>
      <c r="W331" s="162"/>
      <c r="X331" s="162"/>
      <c r="Y331" s="162"/>
      <c r="Z331" s="162"/>
      <c r="AA331" s="162"/>
      <c r="AB331" s="162"/>
      <c r="AC331" s="162"/>
      <c r="AD331" s="162"/>
      <c r="AE331" s="162"/>
      <c r="AF331" s="162"/>
      <c r="AG331" s="162"/>
      <c r="AH331" s="162"/>
      <c r="AI331" s="162"/>
      <c r="AJ331" s="162"/>
    </row>
    <row r="332" spans="1:36" ht="12.75">
      <c r="A332" s="162"/>
      <c r="B332" s="162"/>
      <c r="C332" s="162"/>
      <c r="D332" s="162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62"/>
      <c r="U332" s="162"/>
      <c r="V332" s="162"/>
      <c r="W332" s="162"/>
      <c r="X332" s="162"/>
      <c r="Y332" s="162"/>
      <c r="Z332" s="162"/>
      <c r="AA332" s="162"/>
      <c r="AB332" s="162"/>
      <c r="AC332" s="162"/>
      <c r="AD332" s="162"/>
      <c r="AE332" s="162"/>
      <c r="AF332" s="162"/>
      <c r="AG332" s="162"/>
      <c r="AH332" s="162"/>
      <c r="AI332" s="162"/>
      <c r="AJ332" s="162"/>
    </row>
    <row r="333" spans="1:36" ht="12.75">
      <c r="A333" s="162"/>
      <c r="B333" s="162"/>
      <c r="C333" s="162"/>
      <c r="D333" s="162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62"/>
      <c r="U333" s="162"/>
      <c r="V333" s="162"/>
      <c r="W333" s="162"/>
      <c r="X333" s="162"/>
      <c r="Y333" s="162"/>
      <c r="Z333" s="162"/>
      <c r="AA333" s="162"/>
      <c r="AB333" s="162"/>
      <c r="AC333" s="162"/>
      <c r="AD333" s="162"/>
      <c r="AE333" s="162"/>
      <c r="AF333" s="162"/>
      <c r="AG333" s="162"/>
      <c r="AH333" s="162"/>
      <c r="AI333" s="162"/>
      <c r="AJ333" s="162"/>
    </row>
    <row r="334" spans="1:36" ht="12.75">
      <c r="A334" s="162"/>
      <c r="B334" s="162"/>
      <c r="C334" s="162"/>
      <c r="D334" s="162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62"/>
      <c r="U334" s="162"/>
      <c r="V334" s="162"/>
      <c r="W334" s="162"/>
      <c r="X334" s="162"/>
      <c r="Y334" s="162"/>
      <c r="Z334" s="162"/>
      <c r="AA334" s="162"/>
      <c r="AB334" s="162"/>
      <c r="AC334" s="162"/>
      <c r="AD334" s="162"/>
      <c r="AE334" s="162"/>
      <c r="AF334" s="162"/>
      <c r="AG334" s="162"/>
      <c r="AH334" s="162"/>
      <c r="AI334" s="162"/>
      <c r="AJ334" s="162"/>
    </row>
    <row r="335" spans="1:36" ht="12.75">
      <c r="A335" s="162"/>
      <c r="B335" s="162"/>
      <c r="C335" s="162"/>
      <c r="D335" s="162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62"/>
      <c r="U335" s="162"/>
      <c r="V335" s="162"/>
      <c r="W335" s="162"/>
      <c r="X335" s="162"/>
      <c r="Y335" s="162"/>
      <c r="Z335" s="162"/>
      <c r="AA335" s="162"/>
      <c r="AB335" s="162"/>
      <c r="AC335" s="162"/>
      <c r="AD335" s="162"/>
      <c r="AE335" s="162"/>
      <c r="AF335" s="162"/>
      <c r="AG335" s="162"/>
      <c r="AH335" s="162"/>
      <c r="AI335" s="162"/>
      <c r="AJ335" s="162"/>
    </row>
    <row r="336" spans="1:36" ht="12.75">
      <c r="A336" s="162"/>
      <c r="B336" s="162"/>
      <c r="C336" s="162"/>
      <c r="D336" s="162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62"/>
      <c r="U336" s="162"/>
      <c r="V336" s="162"/>
      <c r="W336" s="162"/>
      <c r="X336" s="162"/>
      <c r="Y336" s="162"/>
      <c r="Z336" s="162"/>
      <c r="AA336" s="162"/>
      <c r="AB336" s="162"/>
      <c r="AC336" s="162"/>
      <c r="AD336" s="162"/>
      <c r="AE336" s="162"/>
      <c r="AF336" s="162"/>
      <c r="AG336" s="162"/>
      <c r="AH336" s="162"/>
      <c r="AI336" s="162"/>
      <c r="AJ336" s="162"/>
    </row>
    <row r="337" spans="1:36" ht="12.75">
      <c r="A337" s="162"/>
      <c r="B337" s="162"/>
      <c r="C337" s="162"/>
      <c r="D337" s="162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62"/>
      <c r="U337" s="162"/>
      <c r="V337" s="162"/>
      <c r="W337" s="162"/>
      <c r="X337" s="162"/>
      <c r="Y337" s="162"/>
      <c r="Z337" s="162"/>
      <c r="AA337" s="162"/>
      <c r="AB337" s="162"/>
      <c r="AC337" s="162"/>
      <c r="AD337" s="162"/>
      <c r="AE337" s="162"/>
      <c r="AF337" s="162"/>
      <c r="AG337" s="162"/>
      <c r="AH337" s="162"/>
      <c r="AI337" s="162"/>
      <c r="AJ337" s="162"/>
    </row>
    <row r="338" spans="1:36" ht="12.75">
      <c r="A338" s="162"/>
      <c r="B338" s="162"/>
      <c r="C338" s="162"/>
      <c r="D338" s="162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62"/>
      <c r="U338" s="162"/>
      <c r="V338" s="162"/>
      <c r="W338" s="162"/>
      <c r="X338" s="162"/>
      <c r="Y338" s="162"/>
      <c r="Z338" s="162"/>
      <c r="AA338" s="162"/>
      <c r="AB338" s="162"/>
      <c r="AC338" s="162"/>
      <c r="AD338" s="162"/>
      <c r="AE338" s="162"/>
      <c r="AF338" s="162"/>
      <c r="AG338" s="162"/>
      <c r="AH338" s="162"/>
      <c r="AI338" s="162"/>
      <c r="AJ338" s="162"/>
    </row>
    <row r="339" spans="1:36" ht="12.75">
      <c r="A339" s="162"/>
      <c r="B339" s="162"/>
      <c r="C339" s="162"/>
      <c r="D339" s="162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2"/>
      <c r="U339" s="162"/>
      <c r="V339" s="162"/>
      <c r="W339" s="162"/>
      <c r="X339" s="162"/>
      <c r="Y339" s="162"/>
      <c r="Z339" s="162"/>
      <c r="AA339" s="162"/>
      <c r="AB339" s="162"/>
      <c r="AC339" s="162"/>
      <c r="AD339" s="162"/>
      <c r="AE339" s="162"/>
      <c r="AF339" s="162"/>
      <c r="AG339" s="162"/>
      <c r="AH339" s="162"/>
      <c r="AI339" s="162"/>
      <c r="AJ339" s="162"/>
    </row>
    <row r="340" spans="1:36" ht="12.75">
      <c r="A340" s="162"/>
      <c r="B340" s="162"/>
      <c r="C340" s="162"/>
      <c r="D340" s="162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2"/>
      <c r="U340" s="162"/>
      <c r="V340" s="162"/>
      <c r="W340" s="162"/>
      <c r="X340" s="162"/>
      <c r="Y340" s="162"/>
      <c r="Z340" s="162"/>
      <c r="AA340" s="162"/>
      <c r="AB340" s="162"/>
      <c r="AC340" s="162"/>
      <c r="AD340" s="162"/>
      <c r="AE340" s="162"/>
      <c r="AF340" s="162"/>
      <c r="AG340" s="162"/>
      <c r="AH340" s="162"/>
      <c r="AI340" s="162"/>
      <c r="AJ340" s="162"/>
    </row>
    <row r="341" spans="1:36" ht="12.75">
      <c r="A341" s="162"/>
      <c r="B341" s="162"/>
      <c r="C341" s="162"/>
      <c r="D341" s="162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2"/>
      <c r="U341" s="162"/>
      <c r="V341" s="162"/>
      <c r="W341" s="162"/>
      <c r="X341" s="162"/>
      <c r="Y341" s="162"/>
      <c r="Z341" s="162"/>
      <c r="AA341" s="162"/>
      <c r="AB341" s="162"/>
      <c r="AC341" s="162"/>
      <c r="AD341" s="162"/>
      <c r="AE341" s="162"/>
      <c r="AF341" s="162"/>
      <c r="AG341" s="162"/>
      <c r="AH341" s="162"/>
      <c r="AI341" s="162"/>
      <c r="AJ341" s="162"/>
    </row>
    <row r="342" spans="1:36" ht="12.75">
      <c r="A342" s="162"/>
      <c r="B342" s="162"/>
      <c r="C342" s="162"/>
      <c r="D342" s="162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2"/>
      <c r="U342" s="162"/>
      <c r="V342" s="162"/>
      <c r="W342" s="162"/>
      <c r="X342" s="162"/>
      <c r="Y342" s="162"/>
      <c r="Z342" s="162"/>
      <c r="AA342" s="162"/>
      <c r="AB342" s="162"/>
      <c r="AC342" s="162"/>
      <c r="AD342" s="162"/>
      <c r="AE342" s="162"/>
      <c r="AF342" s="162"/>
      <c r="AG342" s="162"/>
      <c r="AH342" s="162"/>
      <c r="AI342" s="162"/>
      <c r="AJ342" s="162"/>
    </row>
    <row r="343" spans="1:36" ht="12.75">
      <c r="A343" s="162"/>
      <c r="B343" s="162"/>
      <c r="C343" s="162"/>
      <c r="D343" s="162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2"/>
      <c r="U343" s="162"/>
      <c r="V343" s="162"/>
      <c r="W343" s="162"/>
      <c r="X343" s="162"/>
      <c r="Y343" s="162"/>
      <c r="Z343" s="162"/>
      <c r="AA343" s="162"/>
      <c r="AB343" s="162"/>
      <c r="AC343" s="162"/>
      <c r="AD343" s="162"/>
      <c r="AE343" s="162"/>
      <c r="AF343" s="162"/>
      <c r="AG343" s="162"/>
      <c r="AH343" s="162"/>
      <c r="AI343" s="162"/>
      <c r="AJ343" s="162"/>
    </row>
    <row r="344" spans="1:36" ht="12.75">
      <c r="A344" s="162"/>
      <c r="B344" s="162"/>
      <c r="C344" s="162"/>
      <c r="D344" s="162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2"/>
      <c r="U344" s="162"/>
      <c r="V344" s="162"/>
      <c r="W344" s="162"/>
      <c r="X344" s="162"/>
      <c r="Y344" s="162"/>
      <c r="Z344" s="162"/>
      <c r="AA344" s="162"/>
      <c r="AB344" s="162"/>
      <c r="AC344" s="162"/>
      <c r="AD344" s="162"/>
      <c r="AE344" s="162"/>
      <c r="AF344" s="162"/>
      <c r="AG344" s="162"/>
      <c r="AH344" s="162"/>
      <c r="AI344" s="162"/>
      <c r="AJ344" s="162"/>
    </row>
    <row r="345" spans="1:36" ht="12.75">
      <c r="A345" s="162"/>
      <c r="B345" s="162"/>
      <c r="C345" s="162"/>
      <c r="D345" s="162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2"/>
      <c r="U345" s="162"/>
      <c r="V345" s="162"/>
      <c r="W345" s="162"/>
      <c r="X345" s="162"/>
      <c r="Y345" s="162"/>
      <c r="Z345" s="162"/>
      <c r="AA345" s="162"/>
      <c r="AB345" s="162"/>
      <c r="AC345" s="162"/>
      <c r="AD345" s="162"/>
      <c r="AE345" s="162"/>
      <c r="AF345" s="162"/>
      <c r="AG345" s="162"/>
      <c r="AH345" s="162"/>
      <c r="AI345" s="162"/>
      <c r="AJ345" s="162"/>
    </row>
    <row r="346" spans="1:36" ht="12.75">
      <c r="A346" s="162"/>
      <c r="B346" s="162"/>
      <c r="C346" s="162"/>
      <c r="D346" s="162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2"/>
      <c r="U346" s="162"/>
      <c r="V346" s="162"/>
      <c r="W346" s="162"/>
      <c r="X346" s="162"/>
      <c r="Y346" s="162"/>
      <c r="Z346" s="162"/>
      <c r="AA346" s="162"/>
      <c r="AB346" s="162"/>
      <c r="AC346" s="162"/>
      <c r="AD346" s="162"/>
      <c r="AE346" s="162"/>
      <c r="AF346" s="162"/>
      <c r="AG346" s="162"/>
      <c r="AH346" s="162"/>
      <c r="AI346" s="162"/>
      <c r="AJ346" s="162"/>
    </row>
    <row r="347" spans="1:36" ht="12.75">
      <c r="A347" s="162"/>
      <c r="B347" s="162"/>
      <c r="C347" s="162"/>
      <c r="D347" s="162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2"/>
      <c r="U347" s="162"/>
      <c r="V347" s="162"/>
      <c r="W347" s="162"/>
      <c r="X347" s="162"/>
      <c r="Y347" s="162"/>
      <c r="Z347" s="162"/>
      <c r="AA347" s="162"/>
      <c r="AB347" s="162"/>
      <c r="AC347" s="162"/>
      <c r="AD347" s="162"/>
      <c r="AE347" s="162"/>
      <c r="AF347" s="162"/>
      <c r="AG347" s="162"/>
      <c r="AH347" s="162"/>
      <c r="AI347" s="162"/>
      <c r="AJ347" s="162"/>
    </row>
    <row r="348" spans="1:36" ht="12.75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162"/>
      <c r="AB348" s="162"/>
      <c r="AC348" s="162"/>
      <c r="AD348" s="162"/>
      <c r="AE348" s="162"/>
      <c r="AF348" s="162"/>
      <c r="AG348" s="162"/>
      <c r="AH348" s="162"/>
      <c r="AI348" s="162"/>
      <c r="AJ348" s="162"/>
    </row>
    <row r="349" spans="1:36" ht="12.75">
      <c r="A349" s="162"/>
      <c r="B349" s="162"/>
      <c r="C349" s="162"/>
      <c r="D349" s="162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2"/>
      <c r="U349" s="162"/>
      <c r="V349" s="162"/>
      <c r="W349" s="162"/>
      <c r="X349" s="162"/>
      <c r="Y349" s="162"/>
      <c r="Z349" s="162"/>
      <c r="AA349" s="162"/>
      <c r="AB349" s="162"/>
      <c r="AC349" s="162"/>
      <c r="AD349" s="162"/>
      <c r="AE349" s="162"/>
      <c r="AF349" s="162"/>
      <c r="AG349" s="162"/>
      <c r="AH349" s="162"/>
      <c r="AI349" s="162"/>
      <c r="AJ349" s="162"/>
    </row>
    <row r="350" spans="1:36" ht="12.75">
      <c r="A350" s="162"/>
      <c r="B350" s="162"/>
      <c r="C350" s="162"/>
      <c r="D350" s="162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2"/>
      <c r="U350" s="162"/>
      <c r="V350" s="162"/>
      <c r="W350" s="162"/>
      <c r="X350" s="162"/>
      <c r="Y350" s="162"/>
      <c r="Z350" s="162"/>
      <c r="AA350" s="162"/>
      <c r="AB350" s="162"/>
      <c r="AC350" s="162"/>
      <c r="AD350" s="162"/>
      <c r="AE350" s="162"/>
      <c r="AF350" s="162"/>
      <c r="AG350" s="162"/>
      <c r="AH350" s="162"/>
      <c r="AI350" s="162"/>
      <c r="AJ350" s="162"/>
    </row>
    <row r="351" spans="1:36" ht="12.75">
      <c r="A351" s="162"/>
      <c r="B351" s="162"/>
      <c r="C351" s="162"/>
      <c r="D351" s="162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2"/>
      <c r="U351" s="162"/>
      <c r="V351" s="162"/>
      <c r="W351" s="162"/>
      <c r="X351" s="162"/>
      <c r="Y351" s="162"/>
      <c r="Z351" s="162"/>
      <c r="AA351" s="162"/>
      <c r="AB351" s="162"/>
      <c r="AC351" s="162"/>
      <c r="AD351" s="162"/>
      <c r="AE351" s="162"/>
      <c r="AF351" s="162"/>
      <c r="AG351" s="162"/>
      <c r="AH351" s="162"/>
      <c r="AI351" s="162"/>
      <c r="AJ351" s="162"/>
    </row>
    <row r="352" spans="1:36" ht="12.75">
      <c r="A352" s="162"/>
      <c r="B352" s="162"/>
      <c r="C352" s="162"/>
      <c r="D352" s="162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2"/>
      <c r="U352" s="162"/>
      <c r="V352" s="162"/>
      <c r="W352" s="162"/>
      <c r="X352" s="162"/>
      <c r="Y352" s="162"/>
      <c r="Z352" s="162"/>
      <c r="AA352" s="162"/>
      <c r="AB352" s="162"/>
      <c r="AC352" s="162"/>
      <c r="AD352" s="162"/>
      <c r="AE352" s="162"/>
      <c r="AF352" s="162"/>
      <c r="AG352" s="162"/>
      <c r="AH352" s="162"/>
      <c r="AI352" s="162"/>
      <c r="AJ352" s="162"/>
    </row>
    <row r="353" spans="1:36" ht="12.75">
      <c r="A353" s="162"/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  <c r="T353" s="162"/>
      <c r="U353" s="162"/>
      <c r="V353" s="162"/>
      <c r="W353" s="162"/>
      <c r="X353" s="162"/>
      <c r="Y353" s="162"/>
      <c r="Z353" s="162"/>
      <c r="AA353" s="162"/>
      <c r="AB353" s="162"/>
      <c r="AC353" s="162"/>
      <c r="AD353" s="162"/>
      <c r="AE353" s="162"/>
      <c r="AF353" s="162"/>
      <c r="AG353" s="162"/>
      <c r="AH353" s="162"/>
      <c r="AI353" s="162"/>
      <c r="AJ353" s="162"/>
    </row>
    <row r="354" spans="1:36" ht="12.75">
      <c r="A354" s="162"/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  <c r="T354" s="162"/>
      <c r="U354" s="162"/>
      <c r="V354" s="162"/>
      <c r="W354" s="162"/>
      <c r="X354" s="162"/>
      <c r="Y354" s="162"/>
      <c r="Z354" s="162"/>
      <c r="AA354" s="162"/>
      <c r="AB354" s="162"/>
      <c r="AC354" s="162"/>
      <c r="AD354" s="162"/>
      <c r="AE354" s="162"/>
      <c r="AF354" s="162"/>
      <c r="AG354" s="162"/>
      <c r="AH354" s="162"/>
      <c r="AI354" s="162"/>
      <c r="AJ354" s="162"/>
    </row>
    <row r="355" spans="1:36" ht="12.75">
      <c r="A355" s="162"/>
      <c r="B355" s="162"/>
      <c r="C355" s="162"/>
      <c r="D355" s="162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  <c r="T355" s="162"/>
      <c r="U355" s="162"/>
      <c r="V355" s="162"/>
      <c r="W355" s="162"/>
      <c r="X355" s="162"/>
      <c r="Y355" s="162"/>
      <c r="Z355" s="162"/>
      <c r="AA355" s="162"/>
      <c r="AB355" s="162"/>
      <c r="AC355" s="162"/>
      <c r="AD355" s="162"/>
      <c r="AE355" s="162"/>
      <c r="AF355" s="162"/>
      <c r="AG355" s="162"/>
      <c r="AH355" s="162"/>
      <c r="AI355" s="162"/>
      <c r="AJ355" s="162"/>
    </row>
    <row r="356" spans="1:36" ht="12.75">
      <c r="A356" s="162"/>
      <c r="B356" s="162"/>
      <c r="C356" s="162"/>
      <c r="D356" s="162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  <c r="T356" s="162"/>
      <c r="U356" s="162"/>
      <c r="V356" s="162"/>
      <c r="W356" s="162"/>
      <c r="X356" s="162"/>
      <c r="Y356" s="162"/>
      <c r="Z356" s="162"/>
      <c r="AA356" s="162"/>
      <c r="AB356" s="162"/>
      <c r="AC356" s="162"/>
      <c r="AD356" s="162"/>
      <c r="AE356" s="162"/>
      <c r="AF356" s="162"/>
      <c r="AG356" s="162"/>
      <c r="AH356" s="162"/>
      <c r="AI356" s="162"/>
      <c r="AJ356" s="162"/>
    </row>
    <row r="357" spans="1:36" ht="12.75">
      <c r="A357" s="162"/>
      <c r="B357" s="162"/>
      <c r="C357" s="162"/>
      <c r="D357" s="162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  <c r="T357" s="162"/>
      <c r="U357" s="162"/>
      <c r="V357" s="162"/>
      <c r="W357" s="162"/>
      <c r="X357" s="162"/>
      <c r="Y357" s="162"/>
      <c r="Z357" s="162"/>
      <c r="AA357" s="162"/>
      <c r="AB357" s="162"/>
      <c r="AC357" s="162"/>
      <c r="AD357" s="162"/>
      <c r="AE357" s="162"/>
      <c r="AF357" s="162"/>
      <c r="AG357" s="162"/>
      <c r="AH357" s="162"/>
      <c r="AI357" s="162"/>
      <c r="AJ357" s="162"/>
    </row>
    <row r="358" spans="1:36" ht="12.75">
      <c r="A358" s="162"/>
      <c r="B358" s="162"/>
      <c r="C358" s="162"/>
      <c r="D358" s="162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  <c r="T358" s="162"/>
      <c r="U358" s="162"/>
      <c r="V358" s="162"/>
      <c r="W358" s="162"/>
      <c r="X358" s="162"/>
      <c r="Y358" s="162"/>
      <c r="Z358" s="162"/>
      <c r="AA358" s="162"/>
      <c r="AB358" s="162"/>
      <c r="AC358" s="162"/>
      <c r="AD358" s="162"/>
      <c r="AE358" s="162"/>
      <c r="AF358" s="162"/>
      <c r="AG358" s="162"/>
      <c r="AH358" s="162"/>
      <c r="AI358" s="162"/>
      <c r="AJ358" s="162"/>
    </row>
    <row r="359" spans="1:36" ht="12.75">
      <c r="A359" s="162"/>
      <c r="B359" s="162"/>
      <c r="C359" s="162"/>
      <c r="D359" s="162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  <c r="T359" s="162"/>
      <c r="U359" s="162"/>
      <c r="V359" s="162"/>
      <c r="W359" s="162"/>
      <c r="X359" s="162"/>
      <c r="Y359" s="162"/>
      <c r="Z359" s="162"/>
      <c r="AA359" s="162"/>
      <c r="AB359" s="162"/>
      <c r="AC359" s="162"/>
      <c r="AD359" s="162"/>
      <c r="AE359" s="162"/>
      <c r="AF359" s="162"/>
      <c r="AG359" s="162"/>
      <c r="AH359" s="162"/>
      <c r="AI359" s="162"/>
      <c r="AJ359" s="162"/>
    </row>
    <row r="360" spans="1:36" ht="12.75">
      <c r="A360" s="162"/>
      <c r="B360" s="162"/>
      <c r="C360" s="162"/>
      <c r="D360" s="162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  <c r="T360" s="162"/>
      <c r="U360" s="162"/>
      <c r="V360" s="162"/>
      <c r="W360" s="162"/>
      <c r="X360" s="162"/>
      <c r="Y360" s="162"/>
      <c r="Z360" s="162"/>
      <c r="AA360" s="162"/>
      <c r="AB360" s="162"/>
      <c r="AC360" s="162"/>
      <c r="AD360" s="162"/>
      <c r="AE360" s="162"/>
      <c r="AF360" s="162"/>
      <c r="AG360" s="162"/>
      <c r="AH360" s="162"/>
      <c r="AI360" s="162"/>
      <c r="AJ360" s="162"/>
    </row>
    <row r="361" spans="1:36" ht="12.75">
      <c r="A361" s="162"/>
      <c r="B361" s="162"/>
      <c r="C361" s="162"/>
      <c r="D361" s="162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  <c r="T361" s="162"/>
      <c r="U361" s="162"/>
      <c r="V361" s="162"/>
      <c r="W361" s="162"/>
      <c r="X361" s="162"/>
      <c r="Y361" s="162"/>
      <c r="Z361" s="162"/>
      <c r="AA361" s="162"/>
      <c r="AB361" s="162"/>
      <c r="AC361" s="162"/>
      <c r="AD361" s="162"/>
      <c r="AE361" s="162"/>
      <c r="AF361" s="162"/>
      <c r="AG361" s="162"/>
      <c r="AH361" s="162"/>
      <c r="AI361" s="162"/>
      <c r="AJ361" s="162"/>
    </row>
    <row r="362" spans="1:36" ht="12.75">
      <c r="A362" s="162"/>
      <c r="B362" s="162"/>
      <c r="C362" s="162"/>
      <c r="D362" s="162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  <c r="T362" s="162"/>
      <c r="U362" s="162"/>
      <c r="V362" s="162"/>
      <c r="W362" s="162"/>
      <c r="X362" s="162"/>
      <c r="Y362" s="162"/>
      <c r="Z362" s="162"/>
      <c r="AA362" s="162"/>
      <c r="AB362" s="162"/>
      <c r="AC362" s="162"/>
      <c r="AD362" s="162"/>
      <c r="AE362" s="162"/>
      <c r="AF362" s="162"/>
      <c r="AG362" s="162"/>
      <c r="AH362" s="162"/>
      <c r="AI362" s="162"/>
      <c r="AJ362" s="162"/>
    </row>
    <row r="363" spans="1:36" ht="12.75">
      <c r="A363" s="162"/>
      <c r="B363" s="162"/>
      <c r="C363" s="162"/>
      <c r="D363" s="162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  <c r="T363" s="162"/>
      <c r="U363" s="162"/>
      <c r="V363" s="162"/>
      <c r="W363" s="162"/>
      <c r="X363" s="162"/>
      <c r="Y363" s="162"/>
      <c r="Z363" s="162"/>
      <c r="AA363" s="162"/>
      <c r="AB363" s="162"/>
      <c r="AC363" s="162"/>
      <c r="AD363" s="162"/>
      <c r="AE363" s="162"/>
      <c r="AF363" s="162"/>
      <c r="AG363" s="162"/>
      <c r="AH363" s="162"/>
      <c r="AI363" s="162"/>
      <c r="AJ363" s="162"/>
    </row>
    <row r="364" spans="1:36" ht="12.75">
      <c r="A364" s="162"/>
      <c r="B364" s="162"/>
      <c r="C364" s="162"/>
      <c r="D364" s="162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  <c r="T364" s="162"/>
      <c r="U364" s="162"/>
      <c r="V364" s="162"/>
      <c r="W364" s="162"/>
      <c r="X364" s="162"/>
      <c r="Y364" s="162"/>
      <c r="Z364" s="162"/>
      <c r="AA364" s="162"/>
      <c r="AB364" s="162"/>
      <c r="AC364" s="162"/>
      <c r="AD364" s="162"/>
      <c r="AE364" s="162"/>
      <c r="AF364" s="162"/>
      <c r="AG364" s="162"/>
      <c r="AH364" s="162"/>
      <c r="AI364" s="162"/>
      <c r="AJ364" s="162"/>
    </row>
    <row r="365" spans="1:36" ht="12.75">
      <c r="A365" s="162"/>
      <c r="B365" s="162"/>
      <c r="C365" s="162"/>
      <c r="D365" s="162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  <c r="T365" s="162"/>
      <c r="U365" s="162"/>
      <c r="V365" s="162"/>
      <c r="W365" s="162"/>
      <c r="X365" s="162"/>
      <c r="Y365" s="162"/>
      <c r="Z365" s="162"/>
      <c r="AA365" s="162"/>
      <c r="AB365" s="162"/>
      <c r="AC365" s="162"/>
      <c r="AD365" s="162"/>
      <c r="AE365" s="162"/>
      <c r="AF365" s="162"/>
      <c r="AG365" s="162"/>
      <c r="AH365" s="162"/>
      <c r="AI365" s="162"/>
      <c r="AJ365" s="162"/>
    </row>
    <row r="366" spans="1:36" ht="12.75">
      <c r="A366" s="162"/>
      <c r="B366" s="162"/>
      <c r="C366" s="162"/>
      <c r="D366" s="162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  <c r="T366" s="162"/>
      <c r="U366" s="162"/>
      <c r="V366" s="162"/>
      <c r="W366" s="162"/>
      <c r="X366" s="162"/>
      <c r="Y366" s="162"/>
      <c r="Z366" s="162"/>
      <c r="AA366" s="162"/>
      <c r="AB366" s="162"/>
      <c r="AC366" s="162"/>
      <c r="AD366" s="162"/>
      <c r="AE366" s="162"/>
      <c r="AF366" s="162"/>
      <c r="AG366" s="162"/>
      <c r="AH366" s="162"/>
      <c r="AI366" s="162"/>
      <c r="AJ366" s="162"/>
    </row>
    <row r="367" spans="1:36" ht="12.75">
      <c r="A367" s="162"/>
      <c r="B367" s="162"/>
      <c r="C367" s="162"/>
      <c r="D367" s="162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  <c r="T367" s="162"/>
      <c r="U367" s="162"/>
      <c r="V367" s="162"/>
      <c r="W367" s="162"/>
      <c r="X367" s="162"/>
      <c r="Y367" s="162"/>
      <c r="Z367" s="162"/>
      <c r="AA367" s="162"/>
      <c r="AB367" s="162"/>
      <c r="AC367" s="162"/>
      <c r="AD367" s="162"/>
      <c r="AE367" s="162"/>
      <c r="AF367" s="162"/>
      <c r="AG367" s="162"/>
      <c r="AH367" s="162"/>
      <c r="AI367" s="162"/>
      <c r="AJ367" s="162"/>
    </row>
    <row r="368" spans="1:36" ht="12.75">
      <c r="A368" s="162"/>
      <c r="B368" s="162"/>
      <c r="C368" s="162"/>
      <c r="D368" s="162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  <c r="T368" s="162"/>
      <c r="U368" s="162"/>
      <c r="V368" s="162"/>
      <c r="W368" s="162"/>
      <c r="X368" s="162"/>
      <c r="Y368" s="162"/>
      <c r="Z368" s="162"/>
      <c r="AA368" s="162"/>
      <c r="AB368" s="162"/>
      <c r="AC368" s="162"/>
      <c r="AD368" s="162"/>
      <c r="AE368" s="162"/>
      <c r="AF368" s="162"/>
      <c r="AG368" s="162"/>
      <c r="AH368" s="162"/>
      <c r="AI368" s="162"/>
      <c r="AJ368" s="162"/>
    </row>
    <row r="369" spans="1:36" ht="12.75">
      <c r="A369" s="162"/>
      <c r="B369" s="162"/>
      <c r="C369" s="162"/>
      <c r="D369" s="162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  <c r="T369" s="162"/>
      <c r="U369" s="162"/>
      <c r="V369" s="162"/>
      <c r="W369" s="162"/>
      <c r="X369" s="162"/>
      <c r="Y369" s="162"/>
      <c r="Z369" s="162"/>
      <c r="AA369" s="162"/>
      <c r="AB369" s="162"/>
      <c r="AC369" s="162"/>
      <c r="AD369" s="162"/>
      <c r="AE369" s="162"/>
      <c r="AF369" s="162"/>
      <c r="AG369" s="162"/>
      <c r="AH369" s="162"/>
      <c r="AI369" s="162"/>
      <c r="AJ369" s="162"/>
    </row>
    <row r="370" spans="1:36" ht="12.75">
      <c r="A370" s="162"/>
      <c r="B370" s="162"/>
      <c r="C370" s="162"/>
      <c r="D370" s="162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  <c r="T370" s="162"/>
      <c r="U370" s="162"/>
      <c r="V370" s="162"/>
      <c r="W370" s="162"/>
      <c r="X370" s="162"/>
      <c r="Y370" s="162"/>
      <c r="Z370" s="162"/>
      <c r="AA370" s="162"/>
      <c r="AB370" s="162"/>
      <c r="AC370" s="162"/>
      <c r="AD370" s="162"/>
      <c r="AE370" s="162"/>
      <c r="AF370" s="162"/>
      <c r="AG370" s="162"/>
      <c r="AH370" s="162"/>
      <c r="AI370" s="162"/>
      <c r="AJ370" s="162"/>
    </row>
    <row r="371" spans="1:36" ht="12.75">
      <c r="A371" s="162"/>
      <c r="B371" s="162"/>
      <c r="C371" s="162"/>
      <c r="D371" s="162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  <c r="T371" s="162"/>
      <c r="U371" s="162"/>
      <c r="V371" s="162"/>
      <c r="W371" s="162"/>
      <c r="X371" s="162"/>
      <c r="Y371" s="162"/>
      <c r="Z371" s="162"/>
      <c r="AA371" s="162"/>
      <c r="AB371" s="162"/>
      <c r="AC371" s="162"/>
      <c r="AD371" s="162"/>
      <c r="AE371" s="162"/>
      <c r="AF371" s="162"/>
      <c r="AG371" s="162"/>
      <c r="AH371" s="162"/>
      <c r="AI371" s="162"/>
      <c r="AJ371" s="162"/>
    </row>
    <row r="372" spans="1:36" ht="12.75">
      <c r="A372" s="162"/>
      <c r="B372" s="162"/>
      <c r="C372" s="162"/>
      <c r="D372" s="162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  <c r="T372" s="162"/>
      <c r="U372" s="162"/>
      <c r="V372" s="162"/>
      <c r="W372" s="162"/>
      <c r="X372" s="162"/>
      <c r="Y372" s="162"/>
      <c r="Z372" s="162"/>
      <c r="AA372" s="162"/>
      <c r="AB372" s="162"/>
      <c r="AC372" s="162"/>
      <c r="AD372" s="162"/>
      <c r="AE372" s="162"/>
      <c r="AF372" s="162"/>
      <c r="AG372" s="162"/>
      <c r="AH372" s="162"/>
      <c r="AI372" s="162"/>
      <c r="AJ372" s="162"/>
    </row>
    <row r="373" spans="1:36" ht="12.75">
      <c r="A373" s="162"/>
      <c r="B373" s="162"/>
      <c r="C373" s="162"/>
      <c r="D373" s="162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  <c r="T373" s="162"/>
      <c r="U373" s="162"/>
      <c r="V373" s="162"/>
      <c r="W373" s="162"/>
      <c r="X373" s="162"/>
      <c r="Y373" s="162"/>
      <c r="Z373" s="162"/>
      <c r="AA373" s="162"/>
      <c r="AB373" s="162"/>
      <c r="AC373" s="162"/>
      <c r="AD373" s="162"/>
      <c r="AE373" s="162"/>
      <c r="AF373" s="162"/>
      <c r="AG373" s="162"/>
      <c r="AH373" s="162"/>
      <c r="AI373" s="162"/>
      <c r="AJ373" s="162"/>
    </row>
    <row r="374" spans="1:36" ht="12.75">
      <c r="A374" s="162"/>
      <c r="B374" s="162"/>
      <c r="C374" s="162"/>
      <c r="D374" s="162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  <c r="T374" s="162"/>
      <c r="U374" s="162"/>
      <c r="V374" s="162"/>
      <c r="W374" s="162"/>
      <c r="X374" s="162"/>
      <c r="Y374" s="162"/>
      <c r="Z374" s="162"/>
      <c r="AA374" s="162"/>
      <c r="AB374" s="162"/>
      <c r="AC374" s="162"/>
      <c r="AD374" s="162"/>
      <c r="AE374" s="162"/>
      <c r="AF374" s="162"/>
      <c r="AG374" s="162"/>
      <c r="AH374" s="162"/>
      <c r="AI374" s="162"/>
      <c r="AJ374" s="162"/>
    </row>
    <row r="375" spans="1:36" ht="12.75">
      <c r="A375" s="162"/>
      <c r="B375" s="162"/>
      <c r="C375" s="162"/>
      <c r="D375" s="162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  <c r="T375" s="162"/>
      <c r="U375" s="162"/>
      <c r="V375" s="162"/>
      <c r="W375" s="162"/>
      <c r="X375" s="162"/>
      <c r="Y375" s="162"/>
      <c r="Z375" s="162"/>
      <c r="AA375" s="162"/>
      <c r="AB375" s="162"/>
      <c r="AC375" s="162"/>
      <c r="AD375" s="162"/>
      <c r="AE375" s="162"/>
      <c r="AF375" s="162"/>
      <c r="AG375" s="162"/>
      <c r="AH375" s="162"/>
      <c r="AI375" s="162"/>
      <c r="AJ375" s="162"/>
    </row>
    <row r="376" spans="1:36" ht="12.75">
      <c r="A376" s="162"/>
      <c r="B376" s="162"/>
      <c r="C376" s="162"/>
      <c r="D376" s="162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  <c r="T376" s="162"/>
      <c r="U376" s="162"/>
      <c r="V376" s="162"/>
      <c r="W376" s="162"/>
      <c r="X376" s="162"/>
      <c r="Y376" s="162"/>
      <c r="Z376" s="162"/>
      <c r="AA376" s="162"/>
      <c r="AB376" s="162"/>
      <c r="AC376" s="162"/>
      <c r="AD376" s="162"/>
      <c r="AE376" s="162"/>
      <c r="AF376" s="162"/>
      <c r="AG376" s="162"/>
      <c r="AH376" s="162"/>
      <c r="AI376" s="162"/>
      <c r="AJ376" s="162"/>
    </row>
    <row r="377" spans="1:36" ht="12.75">
      <c r="A377" s="162"/>
      <c r="B377" s="162"/>
      <c r="C377" s="162"/>
      <c r="D377" s="162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  <c r="T377" s="162"/>
      <c r="U377" s="162"/>
      <c r="V377" s="162"/>
      <c r="W377" s="162"/>
      <c r="X377" s="162"/>
      <c r="Y377" s="162"/>
      <c r="Z377" s="162"/>
      <c r="AA377" s="162"/>
      <c r="AB377" s="162"/>
      <c r="AC377" s="162"/>
      <c r="AD377" s="162"/>
      <c r="AE377" s="162"/>
      <c r="AF377" s="162"/>
      <c r="AG377" s="162"/>
      <c r="AH377" s="162"/>
      <c r="AI377" s="162"/>
      <c r="AJ377" s="162"/>
    </row>
    <row r="378" spans="1:36" ht="12.75">
      <c r="A378" s="162"/>
      <c r="B378" s="162"/>
      <c r="C378" s="162"/>
      <c r="D378" s="162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  <c r="T378" s="162"/>
      <c r="U378" s="162"/>
      <c r="V378" s="162"/>
      <c r="W378" s="162"/>
      <c r="X378" s="162"/>
      <c r="Y378" s="162"/>
      <c r="Z378" s="162"/>
      <c r="AA378" s="162"/>
      <c r="AB378" s="162"/>
      <c r="AC378" s="162"/>
      <c r="AD378" s="162"/>
      <c r="AE378" s="162"/>
      <c r="AF378" s="162"/>
      <c r="AG378" s="162"/>
      <c r="AH378" s="162"/>
      <c r="AI378" s="162"/>
      <c r="AJ378" s="162"/>
    </row>
    <row r="379" spans="1:36" ht="12.75">
      <c r="A379" s="162"/>
      <c r="B379" s="162"/>
      <c r="C379" s="162"/>
      <c r="D379" s="162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  <c r="T379" s="162"/>
      <c r="U379" s="162"/>
      <c r="V379" s="162"/>
      <c r="W379" s="162"/>
      <c r="X379" s="162"/>
      <c r="Y379" s="162"/>
      <c r="Z379" s="162"/>
      <c r="AA379" s="162"/>
      <c r="AB379" s="162"/>
      <c r="AC379" s="162"/>
      <c r="AD379" s="162"/>
      <c r="AE379" s="162"/>
      <c r="AF379" s="162"/>
      <c r="AG379" s="162"/>
      <c r="AH379" s="162"/>
      <c r="AI379" s="162"/>
      <c r="AJ379" s="162"/>
    </row>
    <row r="380" spans="1:36" ht="12.75">
      <c r="A380" s="162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  <c r="T380" s="162"/>
      <c r="U380" s="162"/>
      <c r="V380" s="162"/>
      <c r="W380" s="162"/>
      <c r="X380" s="162"/>
      <c r="Y380" s="162"/>
      <c r="Z380" s="162"/>
      <c r="AA380" s="162"/>
      <c r="AB380" s="162"/>
      <c r="AC380" s="162"/>
      <c r="AD380" s="162"/>
      <c r="AE380" s="162"/>
      <c r="AF380" s="162"/>
      <c r="AG380" s="162"/>
      <c r="AH380" s="162"/>
      <c r="AI380" s="162"/>
      <c r="AJ380" s="162"/>
    </row>
    <row r="381" spans="1:36" ht="12.75">
      <c r="A381" s="162"/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  <c r="T381" s="162"/>
      <c r="U381" s="162"/>
      <c r="V381" s="162"/>
      <c r="W381" s="162"/>
      <c r="X381" s="162"/>
      <c r="Y381" s="162"/>
      <c r="Z381" s="162"/>
      <c r="AA381" s="162"/>
      <c r="AB381" s="162"/>
      <c r="AC381" s="162"/>
      <c r="AD381" s="162"/>
      <c r="AE381" s="162"/>
      <c r="AF381" s="162"/>
      <c r="AG381" s="162"/>
      <c r="AH381" s="162"/>
      <c r="AI381" s="162"/>
      <c r="AJ381" s="162"/>
    </row>
    <row r="382" spans="1:36" ht="12.75">
      <c r="A382" s="162"/>
      <c r="B382" s="162"/>
      <c r="C382" s="162"/>
      <c r="D382" s="162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  <c r="T382" s="162"/>
      <c r="U382" s="162"/>
      <c r="V382" s="162"/>
      <c r="W382" s="162"/>
      <c r="X382" s="162"/>
      <c r="Y382" s="162"/>
      <c r="Z382" s="162"/>
      <c r="AA382" s="162"/>
      <c r="AB382" s="162"/>
      <c r="AC382" s="162"/>
      <c r="AD382" s="162"/>
      <c r="AE382" s="162"/>
      <c r="AF382" s="162"/>
      <c r="AG382" s="162"/>
      <c r="AH382" s="162"/>
      <c r="AI382" s="162"/>
      <c r="AJ382" s="162"/>
    </row>
    <row r="383" spans="1:36" ht="12.75">
      <c r="A383" s="162"/>
      <c r="B383" s="162"/>
      <c r="C383" s="162"/>
      <c r="D383" s="162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  <c r="T383" s="162"/>
      <c r="U383" s="162"/>
      <c r="V383" s="162"/>
      <c r="W383" s="162"/>
      <c r="X383" s="162"/>
      <c r="Y383" s="162"/>
      <c r="Z383" s="162"/>
      <c r="AA383" s="162"/>
      <c r="AB383" s="162"/>
      <c r="AC383" s="162"/>
      <c r="AD383" s="162"/>
      <c r="AE383" s="162"/>
      <c r="AF383" s="162"/>
      <c r="AG383" s="162"/>
      <c r="AH383" s="162"/>
      <c r="AI383" s="162"/>
      <c r="AJ383" s="162"/>
    </row>
    <row r="384" spans="1:36" ht="12.75">
      <c r="A384" s="162"/>
      <c r="B384" s="162"/>
      <c r="C384" s="162"/>
      <c r="D384" s="162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  <c r="T384" s="162"/>
      <c r="U384" s="162"/>
      <c r="V384" s="162"/>
      <c r="W384" s="162"/>
      <c r="X384" s="162"/>
      <c r="Y384" s="162"/>
      <c r="Z384" s="162"/>
      <c r="AA384" s="162"/>
      <c r="AB384" s="162"/>
      <c r="AC384" s="162"/>
      <c r="AD384" s="162"/>
      <c r="AE384" s="162"/>
      <c r="AF384" s="162"/>
      <c r="AG384" s="162"/>
      <c r="AH384" s="162"/>
      <c r="AI384" s="162"/>
      <c r="AJ384" s="162"/>
    </row>
    <row r="385" spans="1:36" ht="12.75">
      <c r="A385" s="162"/>
      <c r="B385" s="162"/>
      <c r="C385" s="162"/>
      <c r="D385" s="162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  <c r="T385" s="162"/>
      <c r="U385" s="162"/>
      <c r="V385" s="162"/>
      <c r="W385" s="162"/>
      <c r="X385" s="162"/>
      <c r="Y385" s="162"/>
      <c r="Z385" s="162"/>
      <c r="AA385" s="162"/>
      <c r="AB385" s="162"/>
      <c r="AC385" s="162"/>
      <c r="AD385" s="162"/>
      <c r="AE385" s="162"/>
      <c r="AF385" s="162"/>
      <c r="AG385" s="162"/>
      <c r="AH385" s="162"/>
      <c r="AI385" s="162"/>
      <c r="AJ385" s="162"/>
    </row>
    <row r="386" spans="1:36" ht="12.75">
      <c r="A386" s="162"/>
      <c r="B386" s="162"/>
      <c r="C386" s="162"/>
      <c r="D386" s="162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  <c r="T386" s="162"/>
      <c r="U386" s="162"/>
      <c r="V386" s="162"/>
      <c r="W386" s="162"/>
      <c r="X386" s="162"/>
      <c r="Y386" s="162"/>
      <c r="Z386" s="162"/>
      <c r="AA386" s="162"/>
      <c r="AB386" s="162"/>
      <c r="AC386" s="162"/>
      <c r="AD386" s="162"/>
      <c r="AE386" s="162"/>
      <c r="AF386" s="162"/>
      <c r="AG386" s="162"/>
      <c r="AH386" s="162"/>
      <c r="AI386" s="162"/>
      <c r="AJ386" s="162"/>
    </row>
    <row r="387" spans="1:36" ht="12.75">
      <c r="A387" s="162"/>
      <c r="B387" s="162"/>
      <c r="C387" s="162"/>
      <c r="D387" s="162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  <c r="T387" s="162"/>
      <c r="U387" s="162"/>
      <c r="V387" s="162"/>
      <c r="W387" s="162"/>
      <c r="X387" s="162"/>
      <c r="Y387" s="162"/>
      <c r="Z387" s="162"/>
      <c r="AA387" s="162"/>
      <c r="AB387" s="162"/>
      <c r="AC387" s="162"/>
      <c r="AD387" s="162"/>
      <c r="AE387" s="162"/>
      <c r="AF387" s="162"/>
      <c r="AG387" s="162"/>
      <c r="AH387" s="162"/>
      <c r="AI387" s="162"/>
      <c r="AJ387" s="162"/>
    </row>
    <row r="388" spans="1:36" ht="12.75">
      <c r="A388" s="162"/>
      <c r="B388" s="162"/>
      <c r="C388" s="162"/>
      <c r="D388" s="162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  <c r="T388" s="162"/>
      <c r="U388" s="162"/>
      <c r="V388" s="162"/>
      <c r="W388" s="162"/>
      <c r="X388" s="162"/>
      <c r="Y388" s="162"/>
      <c r="Z388" s="162"/>
      <c r="AA388" s="162"/>
      <c r="AB388" s="162"/>
      <c r="AC388" s="162"/>
      <c r="AD388" s="162"/>
      <c r="AE388" s="162"/>
      <c r="AF388" s="162"/>
      <c r="AG388" s="162"/>
      <c r="AH388" s="162"/>
      <c r="AI388" s="162"/>
      <c r="AJ388" s="162"/>
    </row>
    <row r="389" spans="1:36" ht="12.75">
      <c r="A389" s="162"/>
      <c r="B389" s="162"/>
      <c r="C389" s="162"/>
      <c r="D389" s="162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  <c r="T389" s="162"/>
      <c r="U389" s="162"/>
      <c r="V389" s="162"/>
      <c r="W389" s="162"/>
      <c r="X389" s="162"/>
      <c r="Y389" s="162"/>
      <c r="Z389" s="162"/>
      <c r="AA389" s="162"/>
      <c r="AB389" s="162"/>
      <c r="AC389" s="162"/>
      <c r="AD389" s="162"/>
      <c r="AE389" s="162"/>
      <c r="AF389" s="162"/>
      <c r="AG389" s="162"/>
      <c r="AH389" s="162"/>
      <c r="AI389" s="162"/>
      <c r="AJ389" s="162"/>
    </row>
    <row r="390" spans="1:36" ht="12.75">
      <c r="A390" s="162"/>
      <c r="B390" s="162"/>
      <c r="C390" s="162"/>
      <c r="D390" s="162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  <c r="T390" s="162"/>
      <c r="U390" s="162"/>
      <c r="V390" s="162"/>
      <c r="W390" s="162"/>
      <c r="X390" s="162"/>
      <c r="Y390" s="162"/>
      <c r="Z390" s="162"/>
      <c r="AA390" s="162"/>
      <c r="AB390" s="162"/>
      <c r="AC390" s="162"/>
      <c r="AD390" s="162"/>
      <c r="AE390" s="162"/>
      <c r="AF390" s="162"/>
      <c r="AG390" s="162"/>
      <c r="AH390" s="162"/>
      <c r="AI390" s="162"/>
      <c r="AJ390" s="162"/>
    </row>
    <row r="391" spans="1:36" ht="12.75">
      <c r="A391" s="162"/>
      <c r="B391" s="162"/>
      <c r="C391" s="162"/>
      <c r="D391" s="162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  <c r="T391" s="162"/>
      <c r="U391" s="162"/>
      <c r="V391" s="162"/>
      <c r="W391" s="162"/>
      <c r="X391" s="162"/>
      <c r="Y391" s="162"/>
      <c r="Z391" s="162"/>
      <c r="AA391" s="162"/>
      <c r="AB391" s="162"/>
      <c r="AC391" s="162"/>
      <c r="AD391" s="162"/>
      <c r="AE391" s="162"/>
      <c r="AF391" s="162"/>
      <c r="AG391" s="162"/>
      <c r="AH391" s="162"/>
      <c r="AI391" s="162"/>
      <c r="AJ391" s="162"/>
    </row>
    <row r="392" spans="1:36" ht="12.75">
      <c r="A392" s="162"/>
      <c r="B392" s="162"/>
      <c r="C392" s="162"/>
      <c r="D392" s="162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  <c r="T392" s="162"/>
      <c r="U392" s="162"/>
      <c r="V392" s="162"/>
      <c r="W392" s="162"/>
      <c r="X392" s="162"/>
      <c r="Y392" s="162"/>
      <c r="Z392" s="162"/>
      <c r="AA392" s="162"/>
      <c r="AB392" s="162"/>
      <c r="AC392" s="162"/>
      <c r="AD392" s="162"/>
      <c r="AE392" s="162"/>
      <c r="AF392" s="162"/>
      <c r="AG392" s="162"/>
      <c r="AH392" s="162"/>
      <c r="AI392" s="162"/>
      <c r="AJ392" s="162"/>
    </row>
    <row r="393" spans="1:36" ht="12.75">
      <c r="A393" s="162"/>
      <c r="B393" s="162"/>
      <c r="C393" s="162"/>
      <c r="D393" s="162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  <c r="T393" s="162"/>
      <c r="U393" s="162"/>
      <c r="V393" s="162"/>
      <c r="W393" s="162"/>
      <c r="X393" s="162"/>
      <c r="Y393" s="162"/>
      <c r="Z393" s="162"/>
      <c r="AA393" s="162"/>
      <c r="AB393" s="162"/>
      <c r="AC393" s="162"/>
      <c r="AD393" s="162"/>
      <c r="AE393" s="162"/>
      <c r="AF393" s="162"/>
      <c r="AG393" s="162"/>
      <c r="AH393" s="162"/>
      <c r="AI393" s="162"/>
      <c r="AJ393" s="162"/>
    </row>
    <row r="394" spans="1:36" ht="12.75">
      <c r="A394" s="162"/>
      <c r="B394" s="162"/>
      <c r="C394" s="162"/>
      <c r="D394" s="162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  <c r="T394" s="162"/>
      <c r="U394" s="162"/>
      <c r="V394" s="162"/>
      <c r="W394" s="162"/>
      <c r="X394" s="162"/>
      <c r="Y394" s="162"/>
      <c r="Z394" s="162"/>
      <c r="AA394" s="162"/>
      <c r="AB394" s="162"/>
      <c r="AC394" s="162"/>
      <c r="AD394" s="162"/>
      <c r="AE394" s="162"/>
      <c r="AF394" s="162"/>
      <c r="AG394" s="162"/>
      <c r="AH394" s="162"/>
      <c r="AI394" s="162"/>
      <c r="AJ394" s="162"/>
    </row>
    <row r="395" spans="1:36" ht="12.75">
      <c r="A395" s="162"/>
      <c r="B395" s="162"/>
      <c r="C395" s="162"/>
      <c r="D395" s="162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  <c r="T395" s="162"/>
      <c r="U395" s="162"/>
      <c r="V395" s="162"/>
      <c r="W395" s="162"/>
      <c r="X395" s="162"/>
      <c r="Y395" s="162"/>
      <c r="Z395" s="162"/>
      <c r="AA395" s="162"/>
      <c r="AB395" s="162"/>
      <c r="AC395" s="162"/>
      <c r="AD395" s="162"/>
      <c r="AE395" s="162"/>
      <c r="AF395" s="162"/>
      <c r="AG395" s="162"/>
      <c r="AH395" s="162"/>
      <c r="AI395" s="162"/>
      <c r="AJ395" s="162"/>
    </row>
    <row r="396" spans="1:36" ht="12.75">
      <c r="A396" s="162"/>
      <c r="B396" s="162"/>
      <c r="C396" s="162"/>
      <c r="D396" s="162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  <c r="T396" s="162"/>
      <c r="U396" s="162"/>
      <c r="V396" s="162"/>
      <c r="W396" s="162"/>
      <c r="X396" s="162"/>
      <c r="Y396" s="162"/>
      <c r="Z396" s="162"/>
      <c r="AA396" s="162"/>
      <c r="AB396" s="162"/>
      <c r="AC396" s="162"/>
      <c r="AD396" s="162"/>
      <c r="AE396" s="162"/>
      <c r="AF396" s="162"/>
      <c r="AG396" s="162"/>
      <c r="AH396" s="162"/>
      <c r="AI396" s="162"/>
      <c r="AJ396" s="162"/>
    </row>
    <row r="397" spans="1:36" ht="12.75">
      <c r="A397" s="162"/>
      <c r="B397" s="162"/>
      <c r="C397" s="162"/>
      <c r="D397" s="162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  <c r="T397" s="162"/>
      <c r="U397" s="162"/>
      <c r="V397" s="162"/>
      <c r="W397" s="162"/>
      <c r="X397" s="162"/>
      <c r="Y397" s="162"/>
      <c r="Z397" s="162"/>
      <c r="AA397" s="162"/>
      <c r="AB397" s="162"/>
      <c r="AC397" s="162"/>
      <c r="AD397" s="162"/>
      <c r="AE397" s="162"/>
      <c r="AF397" s="162"/>
      <c r="AG397" s="162"/>
      <c r="AH397" s="162"/>
      <c r="AI397" s="162"/>
      <c r="AJ397" s="162"/>
    </row>
    <row r="398" spans="1:36" ht="12.75">
      <c r="A398" s="162"/>
      <c r="M398" s="162"/>
      <c r="N398" s="162"/>
      <c r="O398" s="162"/>
      <c r="P398" s="162"/>
      <c r="Q398" s="162"/>
      <c r="R398" s="162"/>
      <c r="S398" s="162"/>
      <c r="T398" s="162"/>
      <c r="U398" s="162"/>
      <c r="V398" s="162"/>
      <c r="W398" s="162"/>
      <c r="X398" s="162"/>
      <c r="Y398" s="162"/>
      <c r="Z398" s="162"/>
      <c r="AA398" s="162"/>
      <c r="AB398" s="162"/>
      <c r="AC398" s="162"/>
      <c r="AD398" s="162"/>
      <c r="AE398" s="162"/>
      <c r="AF398" s="162"/>
      <c r="AG398" s="162"/>
      <c r="AH398" s="162"/>
      <c r="AI398" s="162"/>
      <c r="AJ398" s="162"/>
    </row>
    <row r="399" spans="1:36" ht="12.75">
      <c r="A399" s="162"/>
      <c r="M399" s="162"/>
      <c r="N399" s="162"/>
      <c r="O399" s="162"/>
      <c r="P399" s="162"/>
      <c r="Q399" s="162"/>
      <c r="R399" s="162"/>
      <c r="S399" s="162"/>
      <c r="T399" s="162"/>
      <c r="U399" s="162"/>
      <c r="V399" s="162"/>
      <c r="W399" s="162"/>
      <c r="X399" s="162"/>
      <c r="Y399" s="162"/>
      <c r="Z399" s="162"/>
      <c r="AA399" s="162"/>
      <c r="AB399" s="162"/>
      <c r="AC399" s="162"/>
      <c r="AD399" s="162"/>
      <c r="AE399" s="162"/>
      <c r="AF399" s="162"/>
      <c r="AG399" s="162"/>
      <c r="AH399" s="162"/>
      <c r="AI399" s="162"/>
      <c r="AJ399" s="162"/>
    </row>
    <row r="400" spans="1:36" ht="12.75">
      <c r="A400" s="162"/>
      <c r="M400" s="162"/>
      <c r="N400" s="162"/>
      <c r="O400" s="162"/>
      <c r="P400" s="162"/>
      <c r="Q400" s="162"/>
      <c r="R400" s="162"/>
      <c r="S400" s="162"/>
      <c r="T400" s="162"/>
      <c r="U400" s="162"/>
      <c r="V400" s="162"/>
      <c r="W400" s="162"/>
      <c r="X400" s="162"/>
      <c r="Y400" s="162"/>
      <c r="Z400" s="162"/>
      <c r="AA400" s="162"/>
      <c r="AB400" s="162"/>
      <c r="AC400" s="162"/>
      <c r="AD400" s="162"/>
      <c r="AE400" s="162"/>
      <c r="AF400" s="162"/>
      <c r="AG400" s="162"/>
      <c r="AH400" s="162"/>
      <c r="AI400" s="162"/>
      <c r="AJ400" s="162"/>
    </row>
    <row r="401" spans="1:36" ht="12.75">
      <c r="A401" s="162"/>
      <c r="M401" s="162"/>
      <c r="N401" s="162"/>
      <c r="O401" s="162"/>
      <c r="P401" s="162"/>
      <c r="Q401" s="162"/>
      <c r="R401" s="162"/>
      <c r="S401" s="162"/>
      <c r="T401" s="162"/>
      <c r="U401" s="162"/>
      <c r="V401" s="162"/>
      <c r="W401" s="162"/>
      <c r="X401" s="162"/>
      <c r="Y401" s="162"/>
      <c r="Z401" s="162"/>
      <c r="AA401" s="162"/>
      <c r="AB401" s="162"/>
      <c r="AC401" s="162"/>
      <c r="AD401" s="162"/>
      <c r="AE401" s="162"/>
      <c r="AF401" s="162"/>
      <c r="AG401" s="162"/>
      <c r="AH401" s="162"/>
      <c r="AI401" s="162"/>
      <c r="AJ401" s="162"/>
    </row>
    <row r="402" spans="1:36" ht="12.75">
      <c r="A402" s="162"/>
      <c r="M402" s="162"/>
      <c r="N402" s="162"/>
      <c r="O402" s="162"/>
      <c r="P402" s="162"/>
      <c r="Q402" s="162"/>
      <c r="R402" s="162"/>
      <c r="S402" s="162"/>
      <c r="T402" s="162"/>
      <c r="U402" s="162"/>
      <c r="V402" s="162"/>
      <c r="W402" s="162"/>
      <c r="X402" s="162"/>
      <c r="Y402" s="162"/>
      <c r="Z402" s="162"/>
      <c r="AA402" s="162"/>
      <c r="AB402" s="162"/>
      <c r="AC402" s="162"/>
      <c r="AD402" s="162"/>
      <c r="AE402" s="162"/>
      <c r="AF402" s="162"/>
      <c r="AG402" s="162"/>
      <c r="AH402" s="162"/>
      <c r="AI402" s="162"/>
      <c r="AJ402" s="162"/>
    </row>
    <row r="403" spans="1:36" ht="12.75">
      <c r="A403" s="162"/>
      <c r="M403" s="162"/>
      <c r="N403" s="162"/>
      <c r="O403" s="162"/>
      <c r="P403" s="162"/>
      <c r="Q403" s="162"/>
      <c r="R403" s="162"/>
      <c r="S403" s="162"/>
      <c r="T403" s="162"/>
      <c r="U403" s="162"/>
      <c r="V403" s="162"/>
      <c r="W403" s="162"/>
      <c r="X403" s="162"/>
      <c r="Y403" s="162"/>
      <c r="Z403" s="162"/>
      <c r="AA403" s="162"/>
      <c r="AB403" s="162"/>
      <c r="AC403" s="162"/>
      <c r="AD403" s="162"/>
      <c r="AE403" s="162"/>
      <c r="AF403" s="162"/>
      <c r="AG403" s="162"/>
      <c r="AH403" s="162"/>
      <c r="AI403" s="162"/>
      <c r="AJ403" s="162"/>
    </row>
    <row r="404" spans="1:36" ht="12.75">
      <c r="A404" s="162"/>
      <c r="M404" s="162"/>
      <c r="N404" s="162"/>
      <c r="O404" s="162"/>
      <c r="P404" s="162"/>
      <c r="Q404" s="162"/>
      <c r="R404" s="162"/>
      <c r="S404" s="162"/>
      <c r="T404" s="162"/>
      <c r="U404" s="162"/>
      <c r="V404" s="162"/>
      <c r="W404" s="162"/>
      <c r="X404" s="162"/>
      <c r="Y404" s="162"/>
      <c r="Z404" s="162"/>
      <c r="AA404" s="162"/>
      <c r="AB404" s="162"/>
      <c r="AC404" s="162"/>
      <c r="AD404" s="162"/>
      <c r="AE404" s="162"/>
      <c r="AF404" s="162"/>
      <c r="AG404" s="162"/>
      <c r="AH404" s="162"/>
      <c r="AI404" s="162"/>
      <c r="AJ404" s="162"/>
    </row>
    <row r="405" spans="1:36" ht="12.75">
      <c r="A405" s="162"/>
      <c r="M405" s="162"/>
      <c r="N405" s="162"/>
      <c r="O405" s="162"/>
      <c r="P405" s="162"/>
      <c r="Q405" s="162"/>
      <c r="R405" s="162"/>
      <c r="S405" s="162"/>
      <c r="T405" s="162"/>
      <c r="U405" s="162"/>
      <c r="V405" s="162"/>
      <c r="W405" s="162"/>
      <c r="X405" s="162"/>
      <c r="Y405" s="162"/>
      <c r="Z405" s="162"/>
      <c r="AA405" s="162"/>
      <c r="AB405" s="162"/>
      <c r="AC405" s="162"/>
      <c r="AD405" s="162"/>
      <c r="AE405" s="162"/>
      <c r="AF405" s="162"/>
      <c r="AG405" s="162"/>
      <c r="AH405" s="162"/>
      <c r="AI405" s="162"/>
      <c r="AJ405" s="162"/>
    </row>
    <row r="406" spans="1:36" ht="12.75">
      <c r="A406" s="162"/>
      <c r="M406" s="162"/>
      <c r="N406" s="162"/>
      <c r="O406" s="162"/>
      <c r="P406" s="162"/>
      <c r="Q406" s="162"/>
      <c r="R406" s="162"/>
      <c r="S406" s="162"/>
      <c r="T406" s="162"/>
      <c r="U406" s="162"/>
      <c r="V406" s="162"/>
      <c r="W406" s="162"/>
      <c r="X406" s="162"/>
      <c r="Y406" s="162"/>
      <c r="Z406" s="162"/>
      <c r="AA406" s="162"/>
      <c r="AB406" s="162"/>
      <c r="AC406" s="162"/>
      <c r="AD406" s="162"/>
      <c r="AE406" s="162"/>
      <c r="AF406" s="162"/>
      <c r="AG406" s="162"/>
      <c r="AH406" s="162"/>
      <c r="AI406" s="162"/>
      <c r="AJ406" s="162"/>
    </row>
    <row r="407" spans="1:36" ht="12.75">
      <c r="A407" s="162"/>
      <c r="M407" s="162"/>
      <c r="N407" s="162"/>
      <c r="O407" s="162"/>
      <c r="P407" s="162"/>
      <c r="Q407" s="162"/>
      <c r="R407" s="162"/>
      <c r="S407" s="162"/>
      <c r="T407" s="162"/>
      <c r="U407" s="162"/>
      <c r="V407" s="162"/>
      <c r="W407" s="162"/>
      <c r="X407" s="162"/>
      <c r="Y407" s="162"/>
      <c r="Z407" s="162"/>
      <c r="AA407" s="162"/>
      <c r="AB407" s="162"/>
      <c r="AC407" s="162"/>
      <c r="AD407" s="162"/>
      <c r="AE407" s="162"/>
      <c r="AF407" s="162"/>
      <c r="AG407" s="162"/>
      <c r="AH407" s="162"/>
      <c r="AI407" s="162"/>
      <c r="AJ407" s="162"/>
    </row>
    <row r="408" spans="1:36" ht="12.75">
      <c r="A408" s="162"/>
      <c r="M408" s="162"/>
      <c r="N408" s="162"/>
      <c r="O408" s="162"/>
      <c r="P408" s="162"/>
      <c r="Q408" s="162"/>
      <c r="R408" s="162"/>
      <c r="S408" s="162"/>
      <c r="T408" s="162"/>
      <c r="U408" s="162"/>
      <c r="V408" s="162"/>
      <c r="W408" s="162"/>
      <c r="X408" s="162"/>
      <c r="Y408" s="162"/>
      <c r="Z408" s="162"/>
      <c r="AA408" s="162"/>
      <c r="AB408" s="162"/>
      <c r="AC408" s="162"/>
      <c r="AD408" s="162"/>
      <c r="AE408" s="162"/>
      <c r="AF408" s="162"/>
      <c r="AG408" s="162"/>
      <c r="AH408" s="162"/>
      <c r="AI408" s="162"/>
      <c r="AJ408" s="162"/>
    </row>
    <row r="409" spans="1:36" ht="12.75">
      <c r="A409" s="162"/>
      <c r="M409" s="162"/>
      <c r="N409" s="162"/>
      <c r="O409" s="162"/>
      <c r="P409" s="162"/>
      <c r="Q409" s="162"/>
      <c r="R409" s="162"/>
      <c r="S409" s="162"/>
      <c r="T409" s="162"/>
      <c r="U409" s="162"/>
      <c r="V409" s="162"/>
      <c r="W409" s="162"/>
      <c r="X409" s="162"/>
      <c r="Y409" s="162"/>
      <c r="Z409" s="162"/>
      <c r="AA409" s="162"/>
      <c r="AB409" s="162"/>
      <c r="AC409" s="162"/>
      <c r="AD409" s="162"/>
      <c r="AE409" s="162"/>
      <c r="AF409" s="162"/>
      <c r="AG409" s="162"/>
      <c r="AH409" s="162"/>
      <c r="AI409" s="162"/>
      <c r="AJ409" s="162"/>
    </row>
  </sheetData>
  <mergeCells count="14">
    <mergeCell ref="B34:K34"/>
    <mergeCell ref="B35:K35"/>
    <mergeCell ref="B15:L15"/>
    <mergeCell ref="B17:K17"/>
    <mergeCell ref="B20:L20"/>
    <mergeCell ref="B21:B23"/>
    <mergeCell ref="D21:D23"/>
    <mergeCell ref="L21:L23"/>
    <mergeCell ref="B19:L19"/>
    <mergeCell ref="B18:K18"/>
    <mergeCell ref="B2:L2"/>
    <mergeCell ref="B5:L5"/>
    <mergeCell ref="B6:L6"/>
    <mergeCell ref="B14:K14"/>
  </mergeCells>
  <printOptions/>
  <pageMargins left="0.69" right="0.2" top="0.34" bottom="0.25" header="0.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Z117"/>
  <sheetViews>
    <sheetView zoomScalePageLayoutView="0" workbookViewId="0" topLeftCell="A1">
      <selection activeCell="I13" sqref="I13"/>
    </sheetView>
  </sheetViews>
  <sheetFormatPr defaultColWidth="9.33203125" defaultRowHeight="12.75"/>
  <cols>
    <col min="1" max="2" width="9.33203125" style="22" customWidth="1"/>
    <col min="3" max="3" width="5.83203125" style="23" customWidth="1"/>
    <col min="4" max="4" width="35.16015625" style="25" customWidth="1"/>
    <col min="5" max="5" width="11.83203125" style="22" customWidth="1"/>
    <col min="6" max="6" width="10.33203125" style="22" customWidth="1"/>
    <col min="7" max="7" width="13.83203125" style="22" customWidth="1"/>
    <col min="8" max="8" width="8.33203125" style="22" customWidth="1"/>
    <col min="9" max="9" width="8.5" style="22" customWidth="1"/>
    <col min="10" max="10" width="9.83203125" style="22" customWidth="1"/>
    <col min="11" max="11" width="11.33203125" style="22" customWidth="1"/>
    <col min="12" max="12" width="10.5" style="22" customWidth="1"/>
    <col min="13" max="13" width="15.66015625" style="22" customWidth="1"/>
    <col min="14" max="14" width="12" style="22" customWidth="1"/>
    <col min="15" max="15" width="9.83203125" style="22" customWidth="1"/>
    <col min="16" max="16" width="17.33203125" style="22" customWidth="1"/>
    <col min="17" max="17" width="19" style="24" customWidth="1"/>
    <col min="18" max="22" width="8" style="22" customWidth="1"/>
    <col min="23" max="23" width="15.66015625" style="22" customWidth="1"/>
    <col min="24" max="24" width="16" style="22" customWidth="1"/>
    <col min="25" max="25" width="10.83203125" style="22" customWidth="1"/>
    <col min="26" max="26" width="13" style="22" customWidth="1"/>
    <col min="27" max="16384" width="9.33203125" style="22" customWidth="1"/>
  </cols>
  <sheetData>
    <row r="1" spans="3:26" ht="12.75">
      <c r="C1" s="1202" t="s">
        <v>249</v>
      </c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1203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3:26" ht="12.75">
      <c r="C2" s="1204" t="s">
        <v>590</v>
      </c>
      <c r="D2" s="1205"/>
      <c r="E2" s="1205"/>
      <c r="F2" s="1205"/>
      <c r="G2" s="1205"/>
      <c r="H2" s="1205"/>
      <c r="I2" s="1205"/>
      <c r="J2" s="1205"/>
      <c r="K2" s="1205"/>
      <c r="L2" s="1205"/>
      <c r="M2" s="1205"/>
      <c r="N2" s="1205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3:14" ht="13.5" thickBot="1">
      <c r="C3" s="124"/>
      <c r="D3" s="125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3:15" ht="26.25" customHeight="1">
      <c r="C4" s="1193" t="s">
        <v>178</v>
      </c>
      <c r="D4" s="1195" t="s">
        <v>179</v>
      </c>
      <c r="E4" s="1195" t="s">
        <v>180</v>
      </c>
      <c r="F4" s="1195" t="s">
        <v>251</v>
      </c>
      <c r="G4" s="208" t="s">
        <v>181</v>
      </c>
      <c r="H4" s="1195" t="s">
        <v>182</v>
      </c>
      <c r="I4" s="1195"/>
      <c r="J4" s="1195"/>
      <c r="K4" s="1195" t="s">
        <v>183</v>
      </c>
      <c r="L4" s="208" t="s">
        <v>184</v>
      </c>
      <c r="M4" s="1206" t="s">
        <v>263</v>
      </c>
      <c r="N4" s="1191" t="s">
        <v>185</v>
      </c>
      <c r="O4" s="40"/>
    </row>
    <row r="5" spans="3:25" ht="15.75" customHeight="1">
      <c r="C5" s="1194"/>
      <c r="D5" s="1196"/>
      <c r="E5" s="1196"/>
      <c r="F5" s="1196"/>
      <c r="G5" s="133" t="s">
        <v>186</v>
      </c>
      <c r="H5" s="133" t="s">
        <v>248</v>
      </c>
      <c r="I5" s="133" t="s">
        <v>247</v>
      </c>
      <c r="J5" s="133" t="s">
        <v>250</v>
      </c>
      <c r="K5" s="1196"/>
      <c r="L5" s="134" t="s">
        <v>187</v>
      </c>
      <c r="M5" s="1207"/>
      <c r="N5" s="1192"/>
      <c r="O5" s="41"/>
      <c r="P5" s="26"/>
      <c r="Q5" s="28"/>
      <c r="W5" s="29"/>
      <c r="Y5" s="30"/>
    </row>
    <row r="6" spans="3:17" ht="25.5">
      <c r="C6" s="1194"/>
      <c r="D6" s="1196"/>
      <c r="E6" s="133" t="s">
        <v>252</v>
      </c>
      <c r="F6" s="133" t="s">
        <v>188</v>
      </c>
      <c r="G6" s="133" t="s">
        <v>907</v>
      </c>
      <c r="H6" s="133" t="s">
        <v>914</v>
      </c>
      <c r="I6" s="133" t="s">
        <v>914</v>
      </c>
      <c r="J6" s="133" t="s">
        <v>914</v>
      </c>
      <c r="K6" s="133" t="s">
        <v>914</v>
      </c>
      <c r="L6" s="133"/>
      <c r="M6" s="1207"/>
      <c r="N6" s="209" t="s">
        <v>907</v>
      </c>
      <c r="O6" s="44"/>
      <c r="P6" s="26"/>
      <c r="Q6" s="28"/>
    </row>
    <row r="7" spans="3:17" ht="12.75">
      <c r="C7" s="212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197">
        <f>0.01*SQRT(M35+M83+M86)</f>
        <v>780.6605596220286</v>
      </c>
      <c r="O7" s="41"/>
      <c r="P7" s="26"/>
      <c r="Q7" s="28"/>
    </row>
    <row r="8" spans="3:17" ht="12.75" customHeight="1">
      <c r="C8" s="1201" t="s">
        <v>189</v>
      </c>
      <c r="D8" s="655"/>
      <c r="E8" s="655"/>
      <c r="F8" s="655"/>
      <c r="G8" s="655"/>
      <c r="H8" s="655"/>
      <c r="I8" s="655"/>
      <c r="J8" s="655"/>
      <c r="K8" s="655"/>
      <c r="L8" s="655"/>
      <c r="M8" s="655"/>
      <c r="N8" s="1198"/>
      <c r="O8" s="41"/>
      <c r="P8" s="26"/>
      <c r="Q8" s="28"/>
    </row>
    <row r="9" spans="3:15" ht="12.75">
      <c r="C9" s="1188">
        <v>1</v>
      </c>
      <c r="D9" s="1054" t="s">
        <v>190</v>
      </c>
      <c r="E9" s="126">
        <v>1</v>
      </c>
      <c r="F9" s="126" t="s">
        <v>253</v>
      </c>
      <c r="G9" s="220">
        <f>'Пояснит. записка'!W227</f>
        <v>32566.348</v>
      </c>
      <c r="H9" s="135">
        <v>0.5</v>
      </c>
      <c r="I9" s="135">
        <v>0.5</v>
      </c>
      <c r="J9" s="135">
        <v>0.5</v>
      </c>
      <c r="K9" s="216">
        <v>0.25</v>
      </c>
      <c r="L9" s="216">
        <f aca="true" t="shared" si="0" ref="L9:L34">1.1*SQRT(H9*H9+I9*I9+J9*J9+K9*K9)</f>
        <v>0.9915266007525971</v>
      </c>
      <c r="M9" s="302">
        <f aca="true" t="shared" si="1" ref="M9:M34">L9*L9*G9*G9</f>
        <v>1042669953.5598906</v>
      </c>
      <c r="N9" s="1199"/>
      <c r="O9" s="41"/>
    </row>
    <row r="10" spans="3:23" ht="12.75">
      <c r="C10" s="1189"/>
      <c r="D10" s="655"/>
      <c r="E10" s="129">
        <v>1</v>
      </c>
      <c r="F10" s="129" t="s">
        <v>253</v>
      </c>
      <c r="G10" s="223">
        <f>'Пояснит. записка'!W228</f>
        <v>5343.298</v>
      </c>
      <c r="H10" s="136"/>
      <c r="I10" s="136">
        <v>0.5</v>
      </c>
      <c r="J10" s="136">
        <v>0.5</v>
      </c>
      <c r="K10" s="284" t="s">
        <v>385</v>
      </c>
      <c r="L10" s="284">
        <f t="shared" si="0"/>
        <v>0.7778174593052024</v>
      </c>
      <c r="M10" s="303">
        <f t="shared" si="1"/>
        <v>17273254.277666423</v>
      </c>
      <c r="N10" s="1198"/>
      <c r="O10" s="41"/>
      <c r="P10" s="26"/>
      <c r="Q10" s="30"/>
      <c r="W10" s="27"/>
    </row>
    <row r="11" spans="3:17" ht="12.75">
      <c r="C11" s="1188"/>
      <c r="D11" s="1054"/>
      <c r="E11" s="126">
        <v>1</v>
      </c>
      <c r="F11" s="126" t="s">
        <v>253</v>
      </c>
      <c r="G11" s="220">
        <f>'Пояснит. записка'!W229</f>
        <v>10708.545</v>
      </c>
      <c r="H11" s="135"/>
      <c r="I11" s="135">
        <v>0.5</v>
      </c>
      <c r="J11" s="135">
        <v>2</v>
      </c>
      <c r="K11" s="216" t="s">
        <v>385</v>
      </c>
      <c r="L11" s="216">
        <f t="shared" si="0"/>
        <v>2.2677080940897136</v>
      </c>
      <c r="M11" s="302">
        <f t="shared" si="1"/>
        <v>589705573.4675512</v>
      </c>
      <c r="N11" s="1199"/>
      <c r="O11" s="41"/>
      <c r="P11" s="26"/>
      <c r="Q11" s="30"/>
    </row>
    <row r="12" spans="3:17" ht="12.75">
      <c r="C12" s="1189"/>
      <c r="D12" s="655"/>
      <c r="E12" s="129">
        <v>1</v>
      </c>
      <c r="F12" s="129" t="s">
        <v>253</v>
      </c>
      <c r="G12" s="223">
        <f>'Пояснит. записка'!W230</f>
        <v>2643.807</v>
      </c>
      <c r="H12" s="136"/>
      <c r="I12" s="136">
        <v>0.5</v>
      </c>
      <c r="J12" s="136">
        <v>2</v>
      </c>
      <c r="K12" s="284" t="s">
        <v>385</v>
      </c>
      <c r="L12" s="284">
        <f t="shared" si="0"/>
        <v>2.2677080940897136</v>
      </c>
      <c r="M12" s="303">
        <f t="shared" si="1"/>
        <v>35944611.71833299</v>
      </c>
      <c r="N12" s="1198"/>
      <c r="O12" s="41"/>
      <c r="P12" s="26"/>
      <c r="Q12" s="30"/>
    </row>
    <row r="13" spans="3:17" ht="12.75">
      <c r="C13" s="1188"/>
      <c r="D13" s="1054"/>
      <c r="E13" s="126">
        <v>1</v>
      </c>
      <c r="F13" s="126" t="s">
        <v>253</v>
      </c>
      <c r="G13" s="220">
        <f>'Пояснит. записка'!W231</f>
        <v>2269.481</v>
      </c>
      <c r="H13" s="135"/>
      <c r="I13" s="135">
        <v>0.5</v>
      </c>
      <c r="J13" s="135">
        <v>2</v>
      </c>
      <c r="K13" s="216" t="s">
        <v>385</v>
      </c>
      <c r="L13" s="216">
        <f t="shared" si="0"/>
        <v>2.2677080940897136</v>
      </c>
      <c r="M13" s="302">
        <f t="shared" si="1"/>
        <v>26486672.568138957</v>
      </c>
      <c r="N13" s="1199"/>
      <c r="O13" s="41"/>
      <c r="P13" s="26"/>
      <c r="Q13" s="30"/>
    </row>
    <row r="14" spans="3:15" ht="12.75">
      <c r="C14" s="1189">
        <v>2</v>
      </c>
      <c r="D14" s="655" t="s">
        <v>191</v>
      </c>
      <c r="E14" s="129">
        <v>1</v>
      </c>
      <c r="F14" s="129" t="s">
        <v>253</v>
      </c>
      <c r="G14" s="223">
        <f>'Пояснит. записка'!W232</f>
        <v>21988.402</v>
      </c>
      <c r="H14" s="136">
        <v>0.5</v>
      </c>
      <c r="I14" s="136">
        <v>0.5</v>
      </c>
      <c r="J14" s="136">
        <v>0.5</v>
      </c>
      <c r="K14" s="284">
        <v>0.25</v>
      </c>
      <c r="L14" s="284">
        <f t="shared" si="0"/>
        <v>0.9915266007525971</v>
      </c>
      <c r="M14" s="303">
        <f t="shared" si="1"/>
        <v>475330931.75868696</v>
      </c>
      <c r="N14" s="1198"/>
      <c r="O14" s="41"/>
    </row>
    <row r="15" spans="3:15" ht="12.75">
      <c r="C15" s="1188"/>
      <c r="D15" s="1054"/>
      <c r="E15" s="126">
        <v>1</v>
      </c>
      <c r="F15" s="126" t="s">
        <v>253</v>
      </c>
      <c r="G15" s="220">
        <f>'Пояснит. записка'!W233</f>
        <v>11310.787</v>
      </c>
      <c r="H15" s="135"/>
      <c r="I15" s="135">
        <v>0.5</v>
      </c>
      <c r="J15" s="135">
        <v>2</v>
      </c>
      <c r="K15" s="216" t="s">
        <v>385</v>
      </c>
      <c r="L15" s="216">
        <f t="shared" si="0"/>
        <v>2.2677080940897136</v>
      </c>
      <c r="M15" s="302">
        <f t="shared" si="1"/>
        <v>657900093.9115553</v>
      </c>
      <c r="N15" s="1199"/>
      <c r="O15" s="41"/>
    </row>
    <row r="16" spans="3:15" ht="12.75">
      <c r="C16" s="211">
        <v>3</v>
      </c>
      <c r="D16" s="129" t="s">
        <v>192</v>
      </c>
      <c r="E16" s="129">
        <v>1</v>
      </c>
      <c r="F16" s="129" t="s">
        <v>253</v>
      </c>
      <c r="G16" s="223">
        <f>'Пояснит. записка'!W234</f>
        <v>519.57</v>
      </c>
      <c r="H16" s="136">
        <v>0.5</v>
      </c>
      <c r="I16" s="136">
        <v>0.5</v>
      </c>
      <c r="J16" s="136">
        <v>2</v>
      </c>
      <c r="K16" s="284">
        <v>0.25</v>
      </c>
      <c r="L16" s="284">
        <f t="shared" si="0"/>
        <v>2.349601029962321</v>
      </c>
      <c r="M16" s="303">
        <f t="shared" si="1"/>
        <v>1490309.1972635626</v>
      </c>
      <c r="N16" s="1198"/>
      <c r="O16" s="41"/>
    </row>
    <row r="17" spans="3:15" ht="12.75">
      <c r="C17" s="1188">
        <v>4</v>
      </c>
      <c r="D17" s="1054" t="s">
        <v>193</v>
      </c>
      <c r="E17" s="126">
        <v>1</v>
      </c>
      <c r="F17" s="126" t="s">
        <v>253</v>
      </c>
      <c r="G17" s="220">
        <f>'Пояснит. записка'!W235</f>
        <v>43992.268</v>
      </c>
      <c r="H17" s="135">
        <v>0.5</v>
      </c>
      <c r="I17" s="135">
        <v>0.5</v>
      </c>
      <c r="J17" s="135">
        <v>0.5</v>
      </c>
      <c r="K17" s="216">
        <v>0.25</v>
      </c>
      <c r="L17" s="216">
        <f t="shared" si="0"/>
        <v>0.9915266007525971</v>
      </c>
      <c r="M17" s="302">
        <f t="shared" si="1"/>
        <v>1902661124.7949717</v>
      </c>
      <c r="N17" s="1199"/>
      <c r="O17" s="41"/>
    </row>
    <row r="18" spans="3:15" ht="12.75">
      <c r="C18" s="1189"/>
      <c r="D18" s="655"/>
      <c r="E18" s="129">
        <v>1</v>
      </c>
      <c r="F18" s="129" t="s">
        <v>253</v>
      </c>
      <c r="G18" s="223">
        <f>'Пояснит. записка'!W236</f>
        <v>16.505</v>
      </c>
      <c r="H18" s="136"/>
      <c r="I18" s="136">
        <v>0.5</v>
      </c>
      <c r="J18" s="136">
        <v>2</v>
      </c>
      <c r="K18" s="284" t="s">
        <v>385</v>
      </c>
      <c r="L18" s="284">
        <f t="shared" si="0"/>
        <v>2.2677080940897136</v>
      </c>
      <c r="M18" s="303">
        <f t="shared" si="1"/>
        <v>1400.8942660625003</v>
      </c>
      <c r="N18" s="1198"/>
      <c r="O18" s="41"/>
    </row>
    <row r="19" spans="3:15" ht="12.75">
      <c r="C19" s="1188"/>
      <c r="D19" s="1054"/>
      <c r="E19" s="126">
        <v>1</v>
      </c>
      <c r="F19" s="126" t="s">
        <v>253</v>
      </c>
      <c r="G19" s="220">
        <f>'Пояснит. записка'!W237</f>
        <v>23.4</v>
      </c>
      <c r="H19" s="135"/>
      <c r="I19" s="135">
        <v>0.5</v>
      </c>
      <c r="J19" s="135">
        <v>2</v>
      </c>
      <c r="K19" s="216" t="s">
        <v>385</v>
      </c>
      <c r="L19" s="216">
        <f t="shared" si="0"/>
        <v>2.2677080940897136</v>
      </c>
      <c r="M19" s="302">
        <f t="shared" si="1"/>
        <v>2815.827300000001</v>
      </c>
      <c r="N19" s="1199"/>
      <c r="O19" s="41"/>
    </row>
    <row r="20" spans="3:15" ht="12.75">
      <c r="C20" s="1189"/>
      <c r="D20" s="655"/>
      <c r="E20" s="129">
        <v>1</v>
      </c>
      <c r="F20" s="129" t="s">
        <v>253</v>
      </c>
      <c r="G20" s="223">
        <f>'Пояснит. записка'!W238</f>
        <v>3091.3</v>
      </c>
      <c r="H20" s="136"/>
      <c r="I20" s="136">
        <v>0.5</v>
      </c>
      <c r="J20" s="136">
        <v>2</v>
      </c>
      <c r="K20" s="284" t="s">
        <v>385</v>
      </c>
      <c r="L20" s="284">
        <f t="shared" si="0"/>
        <v>2.2677080940897136</v>
      </c>
      <c r="M20" s="303">
        <f t="shared" si="1"/>
        <v>49142427.78582502</v>
      </c>
      <c r="N20" s="1198"/>
      <c r="O20" s="41"/>
    </row>
    <row r="21" spans="3:15" ht="12.75">
      <c r="C21" s="212">
        <v>5</v>
      </c>
      <c r="D21" s="126" t="s">
        <v>194</v>
      </c>
      <c r="E21" s="126">
        <v>1</v>
      </c>
      <c r="F21" s="126" t="s">
        <v>253</v>
      </c>
      <c r="G21" s="220">
        <f>'Пояснит. записка'!W239</f>
        <v>131.616</v>
      </c>
      <c r="H21" s="135"/>
      <c r="I21" s="135">
        <v>0.5</v>
      </c>
      <c r="J21" s="135">
        <v>0.5</v>
      </c>
      <c r="K21" s="216" t="s">
        <v>385</v>
      </c>
      <c r="L21" s="216">
        <f t="shared" si="0"/>
        <v>0.7778174593052024</v>
      </c>
      <c r="M21" s="302">
        <f t="shared" si="1"/>
        <v>10480.276730880007</v>
      </c>
      <c r="N21" s="1199"/>
      <c r="O21" s="41"/>
    </row>
    <row r="22" spans="3:15" ht="12.75">
      <c r="C22" s="211">
        <v>6</v>
      </c>
      <c r="D22" s="129" t="s">
        <v>195</v>
      </c>
      <c r="E22" s="129">
        <v>1</v>
      </c>
      <c r="F22" s="129" t="s">
        <v>253</v>
      </c>
      <c r="G22" s="223">
        <f>'Пояснит. записка'!W240</f>
        <v>238.184</v>
      </c>
      <c r="H22" s="136"/>
      <c r="I22" s="136">
        <v>0.5</v>
      </c>
      <c r="J22" s="136">
        <v>0.5</v>
      </c>
      <c r="K22" s="284" t="s">
        <v>385</v>
      </c>
      <c r="L22" s="284">
        <f t="shared" si="0"/>
        <v>0.7778174593052024</v>
      </c>
      <c r="M22" s="303">
        <f t="shared" si="1"/>
        <v>34322.62880288001</v>
      </c>
      <c r="N22" s="1198"/>
      <c r="O22" s="41"/>
    </row>
    <row r="23" spans="3:15" ht="12.75">
      <c r="C23" s="212">
        <v>7</v>
      </c>
      <c r="D23" s="126" t="s">
        <v>235</v>
      </c>
      <c r="E23" s="126">
        <v>1</v>
      </c>
      <c r="F23" s="126" t="s">
        <v>253</v>
      </c>
      <c r="G23" s="220">
        <f>'Пояснит. записка'!W241</f>
        <v>0.01</v>
      </c>
      <c r="H23" s="135"/>
      <c r="I23" s="135">
        <v>0.5</v>
      </c>
      <c r="J23" s="135">
        <v>2</v>
      </c>
      <c r="K23" s="216" t="s">
        <v>385</v>
      </c>
      <c r="L23" s="216">
        <f t="shared" si="0"/>
        <v>2.2677080940897136</v>
      </c>
      <c r="M23" s="302">
        <f t="shared" si="1"/>
        <v>0.0005142500000000002</v>
      </c>
      <c r="N23" s="1199"/>
      <c r="O23" s="41"/>
    </row>
    <row r="24" spans="3:15" ht="12.75">
      <c r="C24" s="1188">
        <v>8</v>
      </c>
      <c r="D24" s="1054" t="s">
        <v>200</v>
      </c>
      <c r="E24" s="126">
        <v>1</v>
      </c>
      <c r="F24" s="126" t="s">
        <v>253</v>
      </c>
      <c r="G24" s="220">
        <f>'Пояснит. записка'!W242</f>
        <v>0.1</v>
      </c>
      <c r="H24" s="135"/>
      <c r="I24" s="135">
        <v>0.5</v>
      </c>
      <c r="J24" s="135">
        <v>2</v>
      </c>
      <c r="K24" s="216" t="s">
        <v>385</v>
      </c>
      <c r="L24" s="216">
        <f t="shared" si="0"/>
        <v>2.2677080940897136</v>
      </c>
      <c r="M24" s="302">
        <f t="shared" si="1"/>
        <v>0.051425000000000026</v>
      </c>
      <c r="N24" s="1199"/>
      <c r="O24" s="41"/>
    </row>
    <row r="25" spans="3:15" ht="12.75">
      <c r="C25" s="1189"/>
      <c r="D25" s="655"/>
      <c r="E25" s="129">
        <v>1</v>
      </c>
      <c r="F25" s="129" t="s">
        <v>253</v>
      </c>
      <c r="G25" s="223">
        <f>'Пояснит. записка'!W243</f>
        <v>38.9</v>
      </c>
      <c r="H25" s="136"/>
      <c r="I25" s="136">
        <v>0.5</v>
      </c>
      <c r="J25" s="136">
        <v>2</v>
      </c>
      <c r="K25" s="284" t="s">
        <v>385</v>
      </c>
      <c r="L25" s="284">
        <f t="shared" si="0"/>
        <v>2.2677080940897136</v>
      </c>
      <c r="M25" s="303">
        <f t="shared" si="1"/>
        <v>7781.682425000002</v>
      </c>
      <c r="N25" s="1198"/>
      <c r="O25" s="41"/>
    </row>
    <row r="26" spans="3:15" ht="12.75">
      <c r="C26" s="1188"/>
      <c r="D26" s="1054"/>
      <c r="E26" s="126">
        <v>1</v>
      </c>
      <c r="F26" s="126" t="s">
        <v>253</v>
      </c>
      <c r="G26" s="220">
        <f>'Пояснит. записка'!W244</f>
        <v>12.84</v>
      </c>
      <c r="H26" s="135"/>
      <c r="I26" s="135">
        <v>0.5</v>
      </c>
      <c r="J26" s="135">
        <v>2</v>
      </c>
      <c r="K26" s="216" t="s">
        <v>385</v>
      </c>
      <c r="L26" s="216">
        <f t="shared" si="0"/>
        <v>2.2677080940897136</v>
      </c>
      <c r="M26" s="302">
        <f t="shared" si="1"/>
        <v>847.8213480000003</v>
      </c>
      <c r="N26" s="1199"/>
      <c r="O26" s="41"/>
    </row>
    <row r="27" spans="3:15" ht="12.75">
      <c r="C27" s="211">
        <v>9</v>
      </c>
      <c r="D27" s="129" t="s">
        <v>201</v>
      </c>
      <c r="E27" s="129">
        <v>1</v>
      </c>
      <c r="F27" s="129" t="s">
        <v>253</v>
      </c>
      <c r="G27" s="223">
        <f>'Пояснит. записка'!W245</f>
        <v>196.742</v>
      </c>
      <c r="H27" s="136"/>
      <c r="I27" s="136">
        <v>0.5</v>
      </c>
      <c r="J27" s="136">
        <v>2</v>
      </c>
      <c r="K27" s="284" t="s">
        <v>385</v>
      </c>
      <c r="L27" s="284">
        <f t="shared" si="0"/>
        <v>2.2677080940897136</v>
      </c>
      <c r="M27" s="303">
        <f t="shared" si="1"/>
        <v>199052.87939537005</v>
      </c>
      <c r="N27" s="1198"/>
      <c r="O27" s="41"/>
    </row>
    <row r="28" spans="3:15" ht="12.75">
      <c r="C28" s="211">
        <v>10</v>
      </c>
      <c r="D28" s="129" t="s">
        <v>202</v>
      </c>
      <c r="E28" s="129">
        <v>1</v>
      </c>
      <c r="F28" s="129" t="s">
        <v>253</v>
      </c>
      <c r="G28" s="223">
        <f>'Пояснит. записка'!W246</f>
        <v>33.945</v>
      </c>
      <c r="H28" s="136"/>
      <c r="I28" s="136">
        <v>0.5</v>
      </c>
      <c r="J28" s="136">
        <v>2</v>
      </c>
      <c r="K28" s="284" t="s">
        <v>385</v>
      </c>
      <c r="L28" s="284">
        <f t="shared" si="0"/>
        <v>2.2677080940897136</v>
      </c>
      <c r="M28" s="303">
        <f t="shared" si="1"/>
        <v>5925.512606062502</v>
      </c>
      <c r="N28" s="1198"/>
      <c r="O28" s="41"/>
    </row>
    <row r="29" spans="3:15" ht="12.75">
      <c r="C29" s="212">
        <v>11</v>
      </c>
      <c r="D29" s="126" t="s">
        <v>203</v>
      </c>
      <c r="E29" s="126">
        <v>1</v>
      </c>
      <c r="F29" s="126" t="s">
        <v>253</v>
      </c>
      <c r="G29" s="220">
        <f>'Пояснит. записка'!W247</f>
        <v>84.122</v>
      </c>
      <c r="H29" s="135"/>
      <c r="I29" s="135">
        <v>0.5</v>
      </c>
      <c r="J29" s="135">
        <v>2</v>
      </c>
      <c r="K29" s="216" t="s">
        <v>385</v>
      </c>
      <c r="L29" s="216">
        <f t="shared" si="0"/>
        <v>2.2677080940897136</v>
      </c>
      <c r="M29" s="302">
        <f t="shared" si="1"/>
        <v>36390.95722097001</v>
      </c>
      <c r="N29" s="1199"/>
      <c r="O29" s="41"/>
    </row>
    <row r="30" spans="3:15" ht="12.75">
      <c r="C30" s="211">
        <v>12</v>
      </c>
      <c r="D30" s="129" t="s">
        <v>204</v>
      </c>
      <c r="E30" s="129">
        <v>1</v>
      </c>
      <c r="F30" s="129" t="s">
        <v>253</v>
      </c>
      <c r="G30" s="223">
        <f>'Пояснит. записка'!W248</f>
        <v>41.111</v>
      </c>
      <c r="H30" s="136"/>
      <c r="I30" s="136">
        <v>0.5</v>
      </c>
      <c r="J30" s="136">
        <v>2</v>
      </c>
      <c r="K30" s="284" t="s">
        <v>385</v>
      </c>
      <c r="L30" s="284">
        <f t="shared" si="0"/>
        <v>2.2677080940897136</v>
      </c>
      <c r="M30" s="303">
        <f t="shared" si="1"/>
        <v>8691.412895742502</v>
      </c>
      <c r="N30" s="1198"/>
      <c r="O30" s="41"/>
    </row>
    <row r="31" spans="3:15" ht="12.75" customHeight="1">
      <c r="C31" s="1188">
        <v>13</v>
      </c>
      <c r="D31" s="1054" t="s">
        <v>205</v>
      </c>
      <c r="E31" s="126">
        <v>1</v>
      </c>
      <c r="F31" s="126" t="s">
        <v>253</v>
      </c>
      <c r="G31" s="220">
        <f>'Пояснит. записка'!W249</f>
        <v>54.68</v>
      </c>
      <c r="H31" s="135"/>
      <c r="I31" s="135">
        <v>0.5</v>
      </c>
      <c r="J31" s="135">
        <v>2</v>
      </c>
      <c r="K31" s="216" t="s">
        <v>385</v>
      </c>
      <c r="L31" s="216">
        <f t="shared" si="0"/>
        <v>2.2677080940897136</v>
      </c>
      <c r="M31" s="302">
        <f t="shared" si="1"/>
        <v>15375.573092000004</v>
      </c>
      <c r="N31" s="1199"/>
      <c r="O31" s="41"/>
    </row>
    <row r="32" spans="3:15" ht="12.75">
      <c r="C32" s="1189"/>
      <c r="D32" s="655"/>
      <c r="E32" s="129">
        <v>1</v>
      </c>
      <c r="F32" s="129" t="s">
        <v>253</v>
      </c>
      <c r="G32" s="223">
        <f>'Пояснит. записка'!W250</f>
        <v>40.72</v>
      </c>
      <c r="H32" s="136"/>
      <c r="I32" s="136">
        <v>0.5</v>
      </c>
      <c r="J32" s="136">
        <v>2</v>
      </c>
      <c r="K32" s="284" t="s">
        <v>385</v>
      </c>
      <c r="L32" s="284">
        <f t="shared" si="0"/>
        <v>2.2677080940897136</v>
      </c>
      <c r="M32" s="303">
        <f t="shared" si="1"/>
        <v>8526.873872000002</v>
      </c>
      <c r="N32" s="1198"/>
      <c r="O32" s="41"/>
    </row>
    <row r="33" spans="3:15" ht="12.75">
      <c r="C33" s="212">
        <v>14</v>
      </c>
      <c r="D33" s="126" t="s">
        <v>206</v>
      </c>
      <c r="E33" s="126">
        <v>1</v>
      </c>
      <c r="F33" s="126" t="s">
        <v>253</v>
      </c>
      <c r="G33" s="220">
        <f>'Пояснит. записка'!W251</f>
        <v>214.122</v>
      </c>
      <c r="H33" s="135"/>
      <c r="I33" s="135">
        <v>0.5</v>
      </c>
      <c r="J33" s="135">
        <v>2</v>
      </c>
      <c r="K33" s="304" t="s">
        <v>385</v>
      </c>
      <c r="L33" s="216">
        <f t="shared" si="0"/>
        <v>2.2677080940897136</v>
      </c>
      <c r="M33" s="302">
        <f t="shared" si="1"/>
        <v>235774.52732097014</v>
      </c>
      <c r="N33" s="1199"/>
      <c r="O33" s="41"/>
    </row>
    <row r="34" spans="3:15" ht="12.75">
      <c r="C34" s="211">
        <v>15</v>
      </c>
      <c r="D34" s="129" t="s">
        <v>207</v>
      </c>
      <c r="E34" s="129">
        <v>1</v>
      </c>
      <c r="F34" s="129" t="s">
        <v>253</v>
      </c>
      <c r="G34" s="223">
        <f>'Пояснит. записка'!W252</f>
        <v>5719.776</v>
      </c>
      <c r="H34" s="136">
        <v>0.5</v>
      </c>
      <c r="I34" s="136">
        <v>0.5</v>
      </c>
      <c r="J34" s="136">
        <v>0.5</v>
      </c>
      <c r="K34" s="284">
        <v>0.25</v>
      </c>
      <c r="L34" s="284">
        <f t="shared" si="0"/>
        <v>0.9915266007525971</v>
      </c>
      <c r="M34" s="303">
        <f t="shared" si="1"/>
        <v>32163757.73252928</v>
      </c>
      <c r="N34" s="1198"/>
      <c r="O34" s="41"/>
    </row>
    <row r="35" spans="3:15" ht="12.75">
      <c r="C35" s="212"/>
      <c r="D35" s="128" t="s">
        <v>970</v>
      </c>
      <c r="E35" s="128"/>
      <c r="F35" s="128"/>
      <c r="G35" s="267">
        <f>SUM(G9:G34)</f>
        <v>141280.57900000003</v>
      </c>
      <c r="H35" s="305"/>
      <c r="I35" s="305"/>
      <c r="J35" s="305"/>
      <c r="K35" s="284"/>
      <c r="L35" s="284"/>
      <c r="M35" s="306">
        <f>SUM(M9:M34)</f>
        <v>4831336097.6916275</v>
      </c>
      <c r="N35" s="1198"/>
      <c r="O35" s="41"/>
    </row>
    <row r="36" spans="3:15" ht="12.75" customHeight="1">
      <c r="C36" s="1190" t="s">
        <v>208</v>
      </c>
      <c r="D36" s="1123"/>
      <c r="E36" s="1123"/>
      <c r="F36" s="1123"/>
      <c r="G36" s="1123"/>
      <c r="H36" s="1123"/>
      <c r="I36" s="1123"/>
      <c r="J36" s="1123"/>
      <c r="K36" s="1054"/>
      <c r="L36" s="1054"/>
      <c r="M36" s="1054"/>
      <c r="N36" s="1199"/>
      <c r="O36" s="41"/>
    </row>
    <row r="37" spans="3:15" ht="12.75">
      <c r="C37" s="210"/>
      <c r="D37" s="128"/>
      <c r="E37" s="128"/>
      <c r="F37" s="128"/>
      <c r="G37" s="128"/>
      <c r="H37" s="128"/>
      <c r="I37" s="128"/>
      <c r="J37" s="128"/>
      <c r="K37" s="129"/>
      <c r="L37" s="129"/>
      <c r="M37" s="129"/>
      <c r="N37" s="1198"/>
      <c r="O37" s="41"/>
    </row>
    <row r="38" spans="3:15" ht="12.75">
      <c r="C38" s="212"/>
      <c r="D38" s="128" t="s">
        <v>970</v>
      </c>
      <c r="E38" s="128"/>
      <c r="F38" s="128"/>
      <c r="G38" s="128">
        <v>0</v>
      </c>
      <c r="H38" s="128"/>
      <c r="I38" s="128"/>
      <c r="J38" s="128"/>
      <c r="K38" s="129"/>
      <c r="L38" s="129"/>
      <c r="M38" s="129"/>
      <c r="N38" s="1198"/>
      <c r="O38" s="41"/>
    </row>
    <row r="39" spans="3:15" ht="12.75" customHeight="1">
      <c r="C39" s="1190" t="s">
        <v>209</v>
      </c>
      <c r="D39" s="1123"/>
      <c r="E39" s="1123"/>
      <c r="F39" s="1123"/>
      <c r="G39" s="1123"/>
      <c r="H39" s="1123"/>
      <c r="I39" s="1123"/>
      <c r="J39" s="1123"/>
      <c r="K39" s="1054"/>
      <c r="L39" s="1054"/>
      <c r="M39" s="1054"/>
      <c r="N39" s="1199"/>
      <c r="O39" s="41"/>
    </row>
    <row r="40" spans="3:15" ht="12.75">
      <c r="C40" s="210"/>
      <c r="D40" s="128"/>
      <c r="E40" s="128"/>
      <c r="F40" s="128"/>
      <c r="G40" s="128"/>
      <c r="H40" s="128"/>
      <c r="I40" s="128"/>
      <c r="J40" s="128"/>
      <c r="K40" s="129"/>
      <c r="L40" s="129"/>
      <c r="M40" s="308"/>
      <c r="N40" s="1198"/>
      <c r="O40" s="41"/>
    </row>
    <row r="41" spans="3:15" ht="12.75">
      <c r="C41" s="212">
        <v>1</v>
      </c>
      <c r="D41" s="126" t="s">
        <v>210</v>
      </c>
      <c r="E41" s="126">
        <v>1</v>
      </c>
      <c r="F41" s="126" t="s">
        <v>253</v>
      </c>
      <c r="G41" s="220">
        <f>'Пояснит. записка'!W256</f>
        <v>828.6</v>
      </c>
      <c r="H41" s="135">
        <v>0.5</v>
      </c>
      <c r="I41" s="135">
        <v>0.5</v>
      </c>
      <c r="J41" s="135">
        <v>2</v>
      </c>
      <c r="K41" s="216">
        <v>0.25</v>
      </c>
      <c r="L41" s="216">
        <f aca="true" t="shared" si="2" ref="L41:L51">1.1*SQRT(H41*H41+I41*I41+J41*J41+K41*K41)</f>
        <v>2.349601029962321</v>
      </c>
      <c r="M41" s="302">
        <f aca="true" t="shared" si="3" ref="M41:M81">L41*L41*G41*G41</f>
        <v>3790339.450424999</v>
      </c>
      <c r="N41" s="1199"/>
      <c r="O41" s="41"/>
    </row>
    <row r="42" spans="3:15" ht="25.5">
      <c r="C42" s="211">
        <v>2</v>
      </c>
      <c r="D42" s="129" t="s">
        <v>211</v>
      </c>
      <c r="E42" s="129">
        <v>1</v>
      </c>
      <c r="F42" s="129" t="s">
        <v>253</v>
      </c>
      <c r="G42" s="223">
        <f>'Пояснит. записка'!W257</f>
        <v>379.25</v>
      </c>
      <c r="H42" s="136">
        <v>0.5</v>
      </c>
      <c r="I42" s="136">
        <v>0.5</v>
      </c>
      <c r="J42" s="136">
        <v>0.5</v>
      </c>
      <c r="K42" s="284">
        <v>0.25</v>
      </c>
      <c r="L42" s="284">
        <f t="shared" si="2"/>
        <v>0.9915266007525971</v>
      </c>
      <c r="M42" s="303">
        <f t="shared" si="3"/>
        <v>141403.42175781252</v>
      </c>
      <c r="N42" s="1198"/>
      <c r="O42" s="41"/>
    </row>
    <row r="43" spans="3:15" ht="12.75">
      <c r="C43" s="212">
        <v>3</v>
      </c>
      <c r="D43" s="126" t="s">
        <v>212</v>
      </c>
      <c r="E43" s="126">
        <v>1</v>
      </c>
      <c r="F43" s="126" t="s">
        <v>253</v>
      </c>
      <c r="G43" s="220">
        <f>'Пояснит. записка'!W258</f>
        <v>1751.43</v>
      </c>
      <c r="H43" s="135">
        <v>0.5</v>
      </c>
      <c r="I43" s="135">
        <v>0.5</v>
      </c>
      <c r="J43" s="135">
        <v>2</v>
      </c>
      <c r="K43" s="216">
        <v>0.25</v>
      </c>
      <c r="L43" s="216">
        <f t="shared" si="2"/>
        <v>2.349601029962321</v>
      </c>
      <c r="M43" s="302">
        <f t="shared" si="3"/>
        <v>16934556.07975106</v>
      </c>
      <c r="N43" s="1199"/>
      <c r="O43" s="41"/>
    </row>
    <row r="44" spans="3:15" ht="25.5">
      <c r="C44" s="211">
        <v>4</v>
      </c>
      <c r="D44" s="129" t="s">
        <v>691</v>
      </c>
      <c r="E44" s="129">
        <v>1</v>
      </c>
      <c r="F44" s="129" t="s">
        <v>253</v>
      </c>
      <c r="G44" s="223">
        <f>'Пояснит. записка'!W259</f>
        <v>51.636</v>
      </c>
      <c r="H44" s="136"/>
      <c r="I44" s="136"/>
      <c r="J44" s="136">
        <v>2</v>
      </c>
      <c r="K44" s="284" t="s">
        <v>385</v>
      </c>
      <c r="L44" s="284">
        <f t="shared" si="2"/>
        <v>2.2</v>
      </c>
      <c r="M44" s="303">
        <f t="shared" si="3"/>
        <v>12904.778240640004</v>
      </c>
      <c r="N44" s="1198"/>
      <c r="O44" s="41"/>
    </row>
    <row r="45" spans="3:15" ht="25.5">
      <c r="C45" s="212">
        <v>5</v>
      </c>
      <c r="D45" s="126" t="s">
        <v>690</v>
      </c>
      <c r="E45" s="126">
        <v>1</v>
      </c>
      <c r="F45" s="126" t="s">
        <v>253</v>
      </c>
      <c r="G45" s="220">
        <f>'Пояснит. записка'!W260</f>
        <v>235.78</v>
      </c>
      <c r="H45" s="135"/>
      <c r="I45" s="135"/>
      <c r="J45" s="135">
        <v>2</v>
      </c>
      <c r="K45" s="216" t="s">
        <v>385</v>
      </c>
      <c r="L45" s="216">
        <f t="shared" si="2"/>
        <v>2.2</v>
      </c>
      <c r="M45" s="302">
        <f t="shared" si="3"/>
        <v>269066.28865600005</v>
      </c>
      <c r="N45" s="1199"/>
      <c r="O45" s="41"/>
    </row>
    <row r="46" spans="3:15" ht="12.75">
      <c r="C46" s="211">
        <v>6</v>
      </c>
      <c r="D46" s="129" t="s">
        <v>715</v>
      </c>
      <c r="E46" s="129">
        <v>1</v>
      </c>
      <c r="F46" s="129" t="s">
        <v>253</v>
      </c>
      <c r="G46" s="223">
        <f>'Пояснит. записка'!W261</f>
        <v>2.244</v>
      </c>
      <c r="H46" s="136"/>
      <c r="I46" s="136"/>
      <c r="J46" s="136">
        <v>2</v>
      </c>
      <c r="K46" s="284" t="s">
        <v>385</v>
      </c>
      <c r="L46" s="284">
        <f t="shared" si="2"/>
        <v>2.2</v>
      </c>
      <c r="M46" s="303">
        <f t="shared" si="3"/>
        <v>24.371994240000006</v>
      </c>
      <c r="N46" s="1198"/>
      <c r="O46" s="41"/>
    </row>
    <row r="47" spans="3:15" ht="12.75">
      <c r="C47" s="211">
        <v>7</v>
      </c>
      <c r="D47" s="129" t="s">
        <v>945</v>
      </c>
      <c r="E47" s="129">
        <v>1</v>
      </c>
      <c r="F47" s="129" t="s">
        <v>253</v>
      </c>
      <c r="G47" s="223">
        <f>'Пояснит. записка'!W262</f>
        <v>22.26</v>
      </c>
      <c r="H47" s="136"/>
      <c r="I47" s="136">
        <v>0.5</v>
      </c>
      <c r="J47" s="136">
        <v>2</v>
      </c>
      <c r="K47" s="284" t="s">
        <v>385</v>
      </c>
      <c r="L47" s="284">
        <f t="shared" si="2"/>
        <v>2.2677080940897136</v>
      </c>
      <c r="M47" s="303">
        <f t="shared" si="3"/>
        <v>2548.1478330000014</v>
      </c>
      <c r="N47" s="1198"/>
      <c r="O47" s="41"/>
    </row>
    <row r="48" spans="3:15" ht="12.75">
      <c r="C48" s="212">
        <v>8</v>
      </c>
      <c r="D48" s="126" t="s">
        <v>213</v>
      </c>
      <c r="E48" s="126">
        <v>1</v>
      </c>
      <c r="F48" s="126" t="s">
        <v>253</v>
      </c>
      <c r="G48" s="220">
        <f>'Пояснит. записка'!W263</f>
        <v>0.064</v>
      </c>
      <c r="H48" s="135"/>
      <c r="I48" s="135"/>
      <c r="J48" s="135">
        <v>2</v>
      </c>
      <c r="K48" s="216" t="s">
        <v>385</v>
      </c>
      <c r="L48" s="216">
        <f t="shared" si="2"/>
        <v>2.2</v>
      </c>
      <c r="M48" s="302">
        <f t="shared" si="3"/>
        <v>0.01982464</v>
      </c>
      <c r="N48" s="1199"/>
      <c r="O48" s="41"/>
    </row>
    <row r="49" spans="3:15" ht="12.75">
      <c r="C49" s="211">
        <v>9</v>
      </c>
      <c r="D49" s="129" t="s">
        <v>714</v>
      </c>
      <c r="E49" s="129">
        <v>1</v>
      </c>
      <c r="F49" s="129" t="s">
        <v>253</v>
      </c>
      <c r="G49" s="223">
        <f>'Пояснит. записка'!W264</f>
        <v>8.832</v>
      </c>
      <c r="H49" s="136"/>
      <c r="I49" s="136"/>
      <c r="J49" s="136">
        <v>2</v>
      </c>
      <c r="K49" s="284" t="s">
        <v>385</v>
      </c>
      <c r="L49" s="284">
        <f t="shared" si="2"/>
        <v>2.2</v>
      </c>
      <c r="M49" s="303">
        <f t="shared" si="3"/>
        <v>377.5404441600001</v>
      </c>
      <c r="N49" s="1198"/>
      <c r="O49" s="41"/>
    </row>
    <row r="50" spans="3:15" ht="25.5">
      <c r="C50" s="212">
        <v>10</v>
      </c>
      <c r="D50" s="126" t="s">
        <v>83</v>
      </c>
      <c r="E50" s="126">
        <v>1</v>
      </c>
      <c r="F50" s="126" t="s">
        <v>253</v>
      </c>
      <c r="G50" s="220">
        <f>'Пояснит. записка'!W265</f>
        <v>35.17</v>
      </c>
      <c r="H50" s="135"/>
      <c r="I50" s="135"/>
      <c r="J50" s="135">
        <v>1</v>
      </c>
      <c r="K50" s="216" t="s">
        <v>385</v>
      </c>
      <c r="L50" s="216">
        <f t="shared" si="2"/>
        <v>1.1</v>
      </c>
      <c r="M50" s="302">
        <f t="shared" si="3"/>
        <v>1496.6839690000004</v>
      </c>
      <c r="N50" s="1199"/>
      <c r="O50" s="41"/>
    </row>
    <row r="51" spans="3:15" ht="25.5">
      <c r="C51" s="211">
        <v>11</v>
      </c>
      <c r="D51" s="129" t="s">
        <v>236</v>
      </c>
      <c r="E51" s="129">
        <v>1</v>
      </c>
      <c r="F51" s="129" t="s">
        <v>253</v>
      </c>
      <c r="G51" s="223">
        <f>'Пояснит. записка'!W266</f>
        <v>38.361</v>
      </c>
      <c r="H51" s="136"/>
      <c r="I51" s="136"/>
      <c r="J51" s="136">
        <v>1</v>
      </c>
      <c r="K51" s="284" t="s">
        <v>385</v>
      </c>
      <c r="L51" s="284">
        <f t="shared" si="2"/>
        <v>1.1</v>
      </c>
      <c r="M51" s="303">
        <f t="shared" si="3"/>
        <v>1780.59524841</v>
      </c>
      <c r="N51" s="1198"/>
      <c r="O51" s="41"/>
    </row>
    <row r="52" spans="3:15" ht="14.25" customHeight="1">
      <c r="C52" s="212">
        <v>12</v>
      </c>
      <c r="D52" s="126" t="s">
        <v>689</v>
      </c>
      <c r="E52" s="126">
        <v>1</v>
      </c>
      <c r="F52" s="126" t="s">
        <v>253</v>
      </c>
      <c r="G52" s="220">
        <f>'Пояснит. записка'!W267</f>
        <v>0.139</v>
      </c>
      <c r="H52" s="135"/>
      <c r="I52" s="135"/>
      <c r="J52" s="135">
        <v>2</v>
      </c>
      <c r="K52" s="216" t="s">
        <v>385</v>
      </c>
      <c r="L52" s="216">
        <v>2.2</v>
      </c>
      <c r="M52" s="302">
        <f t="shared" si="3"/>
        <v>0.09351364000000002</v>
      </c>
      <c r="N52" s="1199"/>
      <c r="O52" s="41"/>
    </row>
    <row r="53" spans="3:15" ht="12.75">
      <c r="C53" s="211">
        <v>13</v>
      </c>
      <c r="D53" s="129" t="s">
        <v>215</v>
      </c>
      <c r="E53" s="129">
        <v>1</v>
      </c>
      <c r="F53" s="129" t="s">
        <v>253</v>
      </c>
      <c r="G53" s="223">
        <f>'Пояснит. записка'!W268</f>
        <v>0.02</v>
      </c>
      <c r="H53" s="136"/>
      <c r="I53" s="136">
        <v>0.5</v>
      </c>
      <c r="J53" s="136">
        <v>0.5</v>
      </c>
      <c r="K53" s="284" t="s">
        <v>385</v>
      </c>
      <c r="L53" s="284">
        <f aca="true" t="shared" si="4" ref="L53:L85">1.1*SQRT(H53*H53+I53*I53+J53*J53+K53*K53)</f>
        <v>0.7778174593052024</v>
      </c>
      <c r="M53" s="303">
        <f t="shared" si="3"/>
        <v>0.0002420000000000001</v>
      </c>
      <c r="N53" s="1198"/>
      <c r="O53" s="41"/>
    </row>
    <row r="54" spans="3:15" ht="25.5">
      <c r="C54" s="212">
        <v>14</v>
      </c>
      <c r="D54" s="126" t="s">
        <v>688</v>
      </c>
      <c r="E54" s="126">
        <v>1</v>
      </c>
      <c r="F54" s="126" t="s">
        <v>253</v>
      </c>
      <c r="G54" s="220">
        <f>'Пояснит. записка'!W269</f>
        <v>3.252</v>
      </c>
      <c r="H54" s="135"/>
      <c r="I54" s="135"/>
      <c r="J54" s="135">
        <v>2</v>
      </c>
      <c r="K54" s="216"/>
      <c r="L54" s="216">
        <f t="shared" si="4"/>
        <v>2.2</v>
      </c>
      <c r="M54" s="302">
        <f t="shared" si="3"/>
        <v>51.185439360000004</v>
      </c>
      <c r="N54" s="1199"/>
      <c r="O54" s="41"/>
    </row>
    <row r="55" spans="3:15" ht="25.5">
      <c r="C55" s="211">
        <v>15</v>
      </c>
      <c r="D55" s="129" t="s">
        <v>389</v>
      </c>
      <c r="E55" s="129">
        <v>1</v>
      </c>
      <c r="F55" s="129" t="s">
        <v>253</v>
      </c>
      <c r="G55" s="223">
        <f>'Пояснит. записка'!W270</f>
        <v>19.384</v>
      </c>
      <c r="H55" s="136"/>
      <c r="I55" s="136">
        <v>0.5</v>
      </c>
      <c r="J55" s="136">
        <v>2</v>
      </c>
      <c r="K55" s="284"/>
      <c r="L55" s="284">
        <f t="shared" si="4"/>
        <v>2.2677080940897136</v>
      </c>
      <c r="M55" s="303">
        <f t="shared" si="3"/>
        <v>1932.240152480001</v>
      </c>
      <c r="N55" s="1198"/>
      <c r="O55" s="41"/>
    </row>
    <row r="56" spans="3:15" ht="12.75">
      <c r="C56" s="212">
        <v>16</v>
      </c>
      <c r="D56" s="126" t="s">
        <v>710</v>
      </c>
      <c r="E56" s="126">
        <v>1</v>
      </c>
      <c r="F56" s="126" t="s">
        <v>253</v>
      </c>
      <c r="G56" s="220">
        <f>'Пояснит. записка'!W271</f>
        <v>3.083</v>
      </c>
      <c r="H56" s="135"/>
      <c r="I56" s="135">
        <v>0.5</v>
      </c>
      <c r="J56" s="135">
        <v>1</v>
      </c>
      <c r="K56" s="216">
        <v>0</v>
      </c>
      <c r="L56" s="216">
        <f t="shared" si="4"/>
        <v>1.2298373876248845</v>
      </c>
      <c r="M56" s="302">
        <f t="shared" si="3"/>
        <v>14.376144612500006</v>
      </c>
      <c r="N56" s="1199"/>
      <c r="O56" s="41"/>
    </row>
    <row r="57" spans="3:15" ht="12.75">
      <c r="C57" s="211">
        <v>17</v>
      </c>
      <c r="D57" s="129" t="s">
        <v>684</v>
      </c>
      <c r="E57" s="129">
        <v>1</v>
      </c>
      <c r="F57" s="129" t="s">
        <v>253</v>
      </c>
      <c r="G57" s="223">
        <f>'Пояснит. записка'!W272</f>
        <v>0.03</v>
      </c>
      <c r="H57" s="136"/>
      <c r="I57" s="136"/>
      <c r="J57" s="136">
        <v>2</v>
      </c>
      <c r="K57" s="284" t="s">
        <v>385</v>
      </c>
      <c r="L57" s="284">
        <f t="shared" si="4"/>
        <v>2.2</v>
      </c>
      <c r="M57" s="303">
        <f t="shared" si="3"/>
        <v>0.0043560000000000005</v>
      </c>
      <c r="N57" s="1198"/>
      <c r="O57" s="41"/>
    </row>
    <row r="58" spans="3:15" ht="12.75">
      <c r="C58" s="212">
        <v>18</v>
      </c>
      <c r="D58" s="126" t="s">
        <v>216</v>
      </c>
      <c r="E58" s="126">
        <v>1</v>
      </c>
      <c r="F58" s="126" t="s">
        <v>253</v>
      </c>
      <c r="G58" s="220">
        <f>'Пояснит. записка'!W273</f>
        <v>3.663</v>
      </c>
      <c r="H58" s="135"/>
      <c r="I58" s="135"/>
      <c r="J58" s="135">
        <v>2</v>
      </c>
      <c r="K58" s="216" t="s">
        <v>385</v>
      </c>
      <c r="L58" s="216">
        <f t="shared" si="4"/>
        <v>2.2</v>
      </c>
      <c r="M58" s="302">
        <f t="shared" si="3"/>
        <v>64.94103396</v>
      </c>
      <c r="N58" s="1199"/>
      <c r="O58" s="41"/>
    </row>
    <row r="59" spans="3:15" ht="12.75">
      <c r="C59" s="211">
        <v>19</v>
      </c>
      <c r="D59" s="129" t="s">
        <v>217</v>
      </c>
      <c r="E59" s="129">
        <v>1</v>
      </c>
      <c r="F59" s="129" t="s">
        <v>253</v>
      </c>
      <c r="G59" s="223">
        <f>'Пояснит. записка'!W274</f>
        <v>87.544</v>
      </c>
      <c r="H59" s="136"/>
      <c r="I59" s="136"/>
      <c r="J59" s="136">
        <v>2</v>
      </c>
      <c r="K59" s="284" t="s">
        <v>385</v>
      </c>
      <c r="L59" s="284">
        <f t="shared" si="4"/>
        <v>2.2</v>
      </c>
      <c r="M59" s="303">
        <f t="shared" si="3"/>
        <v>37093.52737024</v>
      </c>
      <c r="N59" s="1198"/>
      <c r="O59" s="41"/>
    </row>
    <row r="60" spans="3:15" ht="25.5">
      <c r="C60" s="212">
        <v>20</v>
      </c>
      <c r="D60" s="126" t="s">
        <v>726</v>
      </c>
      <c r="E60" s="126">
        <v>1</v>
      </c>
      <c r="F60" s="126" t="s">
        <v>253</v>
      </c>
      <c r="G60" s="220">
        <f>'Пояснит. записка'!W275</f>
        <v>99.377</v>
      </c>
      <c r="H60" s="135"/>
      <c r="I60" s="135">
        <v>0.5</v>
      </c>
      <c r="J60" s="135">
        <v>2</v>
      </c>
      <c r="K60" s="216"/>
      <c r="L60" s="216">
        <f t="shared" si="4"/>
        <v>2.2677080940897136</v>
      </c>
      <c r="M60" s="302">
        <f t="shared" si="3"/>
        <v>50786.24045338252</v>
      </c>
      <c r="N60" s="1199"/>
      <c r="O60" s="41"/>
    </row>
    <row r="61" spans="3:15" ht="12.75">
      <c r="C61" s="211">
        <v>21</v>
      </c>
      <c r="D61" s="129" t="s">
        <v>218</v>
      </c>
      <c r="E61" s="129">
        <v>1</v>
      </c>
      <c r="F61" s="129" t="s">
        <v>253</v>
      </c>
      <c r="G61" s="223">
        <f>'Пояснит. записка'!W276</f>
        <v>40.14</v>
      </c>
      <c r="H61" s="136"/>
      <c r="I61" s="136">
        <v>0.5</v>
      </c>
      <c r="J61" s="136">
        <v>2</v>
      </c>
      <c r="K61" s="284" t="s">
        <v>385</v>
      </c>
      <c r="L61" s="284">
        <f t="shared" si="4"/>
        <v>2.2677080940897136</v>
      </c>
      <c r="M61" s="303">
        <f t="shared" si="3"/>
        <v>8285.696793000003</v>
      </c>
      <c r="N61" s="1198"/>
      <c r="O61" s="41"/>
    </row>
    <row r="62" spans="3:15" ht="12.75">
      <c r="C62" s="212">
        <v>22</v>
      </c>
      <c r="D62" s="126" t="s">
        <v>219</v>
      </c>
      <c r="E62" s="126">
        <v>1</v>
      </c>
      <c r="F62" s="126" t="s">
        <v>253</v>
      </c>
      <c r="G62" s="220">
        <f>'Пояснит. записка'!W277</f>
        <v>19.28</v>
      </c>
      <c r="H62" s="135"/>
      <c r="I62" s="135"/>
      <c r="J62" s="135">
        <v>2</v>
      </c>
      <c r="K62" s="216" t="s">
        <v>385</v>
      </c>
      <c r="L62" s="216">
        <f t="shared" si="4"/>
        <v>2.2</v>
      </c>
      <c r="M62" s="302">
        <f t="shared" si="3"/>
        <v>1799.1170560000005</v>
      </c>
      <c r="N62" s="1199"/>
      <c r="O62" s="41"/>
    </row>
    <row r="63" spans="3:15" ht="12.75">
      <c r="C63" s="211">
        <v>23</v>
      </c>
      <c r="D63" s="129" t="s">
        <v>329</v>
      </c>
      <c r="E63" s="129">
        <v>1</v>
      </c>
      <c r="F63" s="129" t="s">
        <v>253</v>
      </c>
      <c r="G63" s="223">
        <f>'Пояснит. записка'!W278</f>
        <v>78.622</v>
      </c>
      <c r="H63" s="136"/>
      <c r="I63" s="136">
        <v>0.5</v>
      </c>
      <c r="J63" s="136">
        <v>2</v>
      </c>
      <c r="K63" s="284" t="s">
        <v>385</v>
      </c>
      <c r="L63" s="284">
        <f t="shared" si="4"/>
        <v>2.2677080940897136</v>
      </c>
      <c r="M63" s="303">
        <f t="shared" si="3"/>
        <v>31787.94661097001</v>
      </c>
      <c r="N63" s="1198"/>
      <c r="O63" s="41"/>
    </row>
    <row r="64" spans="3:15" ht="12.75">
      <c r="C64" s="212">
        <v>24</v>
      </c>
      <c r="D64" s="126" t="s">
        <v>221</v>
      </c>
      <c r="E64" s="126">
        <v>1</v>
      </c>
      <c r="F64" s="126" t="s">
        <v>253</v>
      </c>
      <c r="G64" s="220">
        <f>'Пояснит. записка'!W279</f>
        <v>29.906</v>
      </c>
      <c r="H64" s="135"/>
      <c r="I64" s="135">
        <v>0.5</v>
      </c>
      <c r="J64" s="135">
        <v>2</v>
      </c>
      <c r="K64" s="216" t="s">
        <v>385</v>
      </c>
      <c r="L64" s="216">
        <f t="shared" si="4"/>
        <v>2.2677080940897136</v>
      </c>
      <c r="M64" s="302">
        <f t="shared" si="3"/>
        <v>4599.291739130002</v>
      </c>
      <c r="N64" s="1199"/>
      <c r="O64" s="41"/>
    </row>
    <row r="65" spans="3:15" ht="12.75">
      <c r="C65" s="211">
        <v>25</v>
      </c>
      <c r="D65" s="129" t="s">
        <v>222</v>
      </c>
      <c r="E65" s="129">
        <v>1</v>
      </c>
      <c r="F65" s="129" t="s">
        <v>253</v>
      </c>
      <c r="G65" s="223">
        <f>'Пояснит. записка'!W280</f>
        <v>1.1</v>
      </c>
      <c r="H65" s="136"/>
      <c r="I65" s="136">
        <v>0.5</v>
      </c>
      <c r="J65" s="136">
        <v>2</v>
      </c>
      <c r="K65" s="284" t="s">
        <v>385</v>
      </c>
      <c r="L65" s="284">
        <f t="shared" si="4"/>
        <v>2.2677080940897136</v>
      </c>
      <c r="M65" s="303">
        <f t="shared" si="3"/>
        <v>6.222425000000003</v>
      </c>
      <c r="N65" s="1198"/>
      <c r="O65" s="41"/>
    </row>
    <row r="66" spans="3:15" ht="12.75">
      <c r="C66" s="212">
        <v>26</v>
      </c>
      <c r="D66" s="126" t="s">
        <v>223</v>
      </c>
      <c r="E66" s="126">
        <v>1</v>
      </c>
      <c r="F66" s="126" t="s">
        <v>253</v>
      </c>
      <c r="G66" s="220">
        <f>'Пояснит. записка'!W281</f>
        <v>46</v>
      </c>
      <c r="H66" s="135"/>
      <c r="I66" s="135">
        <v>0.5</v>
      </c>
      <c r="J66" s="135">
        <v>2</v>
      </c>
      <c r="K66" s="216" t="s">
        <v>385</v>
      </c>
      <c r="L66" s="216">
        <f t="shared" si="4"/>
        <v>2.2677080940897136</v>
      </c>
      <c r="M66" s="302">
        <f t="shared" si="3"/>
        <v>10881.530000000004</v>
      </c>
      <c r="N66" s="1199"/>
      <c r="O66" s="41"/>
    </row>
    <row r="67" spans="3:15" ht="25.5">
      <c r="C67" s="211">
        <v>27</v>
      </c>
      <c r="D67" s="129" t="s">
        <v>224</v>
      </c>
      <c r="E67" s="129">
        <v>1</v>
      </c>
      <c r="F67" s="129" t="s">
        <v>253</v>
      </c>
      <c r="G67" s="223">
        <f>'Пояснит. записка'!W282</f>
        <v>59.081</v>
      </c>
      <c r="H67" s="136"/>
      <c r="I67" s="136">
        <v>0.5</v>
      </c>
      <c r="J67" s="136">
        <v>2</v>
      </c>
      <c r="K67" s="284" t="s">
        <v>385</v>
      </c>
      <c r="L67" s="284">
        <f t="shared" si="4"/>
        <v>2.2677080940897136</v>
      </c>
      <c r="M67" s="303">
        <f t="shared" si="3"/>
        <v>17950.228254942507</v>
      </c>
      <c r="N67" s="1198"/>
      <c r="O67" s="41"/>
    </row>
    <row r="68" spans="3:15" ht="25.5">
      <c r="C68" s="212">
        <v>28</v>
      </c>
      <c r="D68" s="126" t="s">
        <v>712</v>
      </c>
      <c r="E68" s="126">
        <v>1</v>
      </c>
      <c r="F68" s="126" t="s">
        <v>253</v>
      </c>
      <c r="G68" s="220">
        <f>'Пояснит. записка'!W283</f>
        <v>52.982</v>
      </c>
      <c r="H68" s="135"/>
      <c r="I68" s="135"/>
      <c r="J68" s="135">
        <v>2</v>
      </c>
      <c r="K68" s="216" t="s">
        <v>385</v>
      </c>
      <c r="L68" s="216">
        <f t="shared" si="4"/>
        <v>2.2</v>
      </c>
      <c r="M68" s="302">
        <f t="shared" si="3"/>
        <v>13586.32684816</v>
      </c>
      <c r="N68" s="1199"/>
      <c r="O68" s="41"/>
    </row>
    <row r="69" spans="3:15" ht="12.75">
      <c r="C69" s="211">
        <v>29</v>
      </c>
      <c r="D69" s="129" t="s">
        <v>225</v>
      </c>
      <c r="E69" s="129">
        <v>1</v>
      </c>
      <c r="F69" s="129" t="s">
        <v>253</v>
      </c>
      <c r="G69" s="223">
        <f>'Пояснит. записка'!W284</f>
        <v>18.348</v>
      </c>
      <c r="H69" s="136"/>
      <c r="I69" s="136">
        <v>0.5</v>
      </c>
      <c r="J69" s="136">
        <v>2</v>
      </c>
      <c r="K69" s="284" t="s">
        <v>385</v>
      </c>
      <c r="L69" s="284">
        <f t="shared" si="4"/>
        <v>2.2677080940897136</v>
      </c>
      <c r="M69" s="303">
        <f t="shared" si="3"/>
        <v>1731.2180173200004</v>
      </c>
      <c r="N69" s="1198"/>
      <c r="O69" s="41"/>
    </row>
    <row r="70" spans="3:15" ht="12.75">
      <c r="C70" s="212">
        <v>30</v>
      </c>
      <c r="D70" s="126" t="s">
        <v>687</v>
      </c>
      <c r="E70" s="126">
        <v>1</v>
      </c>
      <c r="F70" s="126" t="s">
        <v>253</v>
      </c>
      <c r="G70" s="220">
        <f>'Пояснит. записка'!W285</f>
        <v>2.843</v>
      </c>
      <c r="H70" s="135"/>
      <c r="I70" s="135">
        <v>0.5</v>
      </c>
      <c r="J70" s="135">
        <v>2</v>
      </c>
      <c r="K70" s="216" t="s">
        <v>385</v>
      </c>
      <c r="L70" s="216">
        <f t="shared" si="4"/>
        <v>2.2677080940897136</v>
      </c>
      <c r="M70" s="302">
        <f t="shared" si="3"/>
        <v>41.56502248250002</v>
      </c>
      <c r="N70" s="1199"/>
      <c r="O70" s="43"/>
    </row>
    <row r="71" spans="3:15" ht="12.75">
      <c r="C71" s="211">
        <v>31</v>
      </c>
      <c r="D71" s="129" t="s">
        <v>226</v>
      </c>
      <c r="E71" s="129">
        <v>1</v>
      </c>
      <c r="F71" s="129" t="s">
        <v>253</v>
      </c>
      <c r="G71" s="223">
        <f>'Пояснит. записка'!W286</f>
        <v>2.702</v>
      </c>
      <c r="H71" s="136"/>
      <c r="I71" s="136"/>
      <c r="J71" s="136">
        <v>2</v>
      </c>
      <c r="K71" s="284" t="s">
        <v>385</v>
      </c>
      <c r="L71" s="284">
        <f t="shared" si="4"/>
        <v>2.2</v>
      </c>
      <c r="M71" s="303">
        <f t="shared" si="3"/>
        <v>35.335891360000005</v>
      </c>
      <c r="N71" s="1198"/>
      <c r="O71" s="41"/>
    </row>
    <row r="72" spans="3:15" ht="12.75">
      <c r="C72" s="212">
        <v>32</v>
      </c>
      <c r="D72" s="126" t="s">
        <v>757</v>
      </c>
      <c r="E72" s="126">
        <v>1</v>
      </c>
      <c r="F72" s="126" t="s">
        <v>253</v>
      </c>
      <c r="G72" s="220">
        <f>'Пояснит. записка'!W287</f>
        <v>8.971</v>
      </c>
      <c r="H72" s="135"/>
      <c r="I72" s="135"/>
      <c r="J72" s="135">
        <v>2</v>
      </c>
      <c r="K72" s="216" t="s">
        <v>385</v>
      </c>
      <c r="L72" s="216">
        <f t="shared" si="4"/>
        <v>2.2</v>
      </c>
      <c r="M72" s="302">
        <f t="shared" si="3"/>
        <v>389.5175904400001</v>
      </c>
      <c r="N72" s="1199"/>
      <c r="O72" s="41"/>
    </row>
    <row r="73" spans="3:15" ht="15.75" customHeight="1">
      <c r="C73" s="211">
        <v>33</v>
      </c>
      <c r="D73" s="129" t="s">
        <v>227</v>
      </c>
      <c r="E73" s="129">
        <v>1</v>
      </c>
      <c r="F73" s="129" t="s">
        <v>253</v>
      </c>
      <c r="G73" s="223">
        <f>'Пояснит. записка'!W288</f>
        <v>27.039</v>
      </c>
      <c r="H73" s="136"/>
      <c r="I73" s="136"/>
      <c r="J73" s="136">
        <v>2</v>
      </c>
      <c r="K73" s="284" t="s">
        <v>385</v>
      </c>
      <c r="L73" s="284">
        <f t="shared" si="4"/>
        <v>2.2</v>
      </c>
      <c r="M73" s="303">
        <f t="shared" si="3"/>
        <v>3538.560401640001</v>
      </c>
      <c r="N73" s="1198"/>
      <c r="O73" s="41"/>
    </row>
    <row r="74" spans="3:15" ht="12.75">
      <c r="C74" s="212">
        <v>34</v>
      </c>
      <c r="D74" s="126" t="s">
        <v>228</v>
      </c>
      <c r="E74" s="126">
        <v>1</v>
      </c>
      <c r="F74" s="126" t="s">
        <v>253</v>
      </c>
      <c r="G74" s="220">
        <f>'Пояснит. записка'!W289</f>
        <v>3.561</v>
      </c>
      <c r="H74" s="135"/>
      <c r="I74" s="135"/>
      <c r="J74" s="135">
        <v>2</v>
      </c>
      <c r="K74" s="216" t="s">
        <v>385</v>
      </c>
      <c r="L74" s="216">
        <f t="shared" si="4"/>
        <v>2.2</v>
      </c>
      <c r="M74" s="302">
        <f t="shared" si="3"/>
        <v>61.37468964</v>
      </c>
      <c r="N74" s="1199"/>
      <c r="O74" s="41"/>
    </row>
    <row r="75" spans="3:15" ht="12.75">
      <c r="C75" s="211">
        <v>35</v>
      </c>
      <c r="D75" s="129" t="s">
        <v>229</v>
      </c>
      <c r="E75" s="129">
        <v>1</v>
      </c>
      <c r="F75" s="129" t="s">
        <v>253</v>
      </c>
      <c r="G75" s="223">
        <f>'Пояснит. записка'!W290</f>
        <v>55.64</v>
      </c>
      <c r="H75" s="136"/>
      <c r="I75" s="136">
        <v>0.5</v>
      </c>
      <c r="J75" s="136">
        <v>2</v>
      </c>
      <c r="K75" s="284" t="s">
        <v>385</v>
      </c>
      <c r="L75" s="284">
        <f t="shared" si="4"/>
        <v>2.2677080940897136</v>
      </c>
      <c r="M75" s="303">
        <f t="shared" si="3"/>
        <v>15920.200868000005</v>
      </c>
      <c r="N75" s="1198"/>
      <c r="O75" s="41"/>
    </row>
    <row r="76" spans="3:15" ht="12.75">
      <c r="C76" s="212">
        <v>36</v>
      </c>
      <c r="D76" s="126" t="s">
        <v>230</v>
      </c>
      <c r="E76" s="126">
        <v>1</v>
      </c>
      <c r="F76" s="126" t="s">
        <v>253</v>
      </c>
      <c r="G76" s="220">
        <f>'Пояснит. записка'!W291</f>
        <v>32.342</v>
      </c>
      <c r="H76" s="135"/>
      <c r="I76" s="135">
        <v>0.5</v>
      </c>
      <c r="J76" s="135">
        <v>2</v>
      </c>
      <c r="K76" s="216" t="s">
        <v>385</v>
      </c>
      <c r="L76" s="216">
        <f t="shared" si="4"/>
        <v>2.2677080940897136</v>
      </c>
      <c r="M76" s="302">
        <f t="shared" si="3"/>
        <v>5379.080527370002</v>
      </c>
      <c r="N76" s="1199"/>
      <c r="O76" s="41"/>
    </row>
    <row r="77" spans="3:15" ht="12.75">
      <c r="C77" s="211">
        <v>37</v>
      </c>
      <c r="D77" s="129" t="s">
        <v>231</v>
      </c>
      <c r="E77" s="129">
        <v>1</v>
      </c>
      <c r="F77" s="129" t="s">
        <v>253</v>
      </c>
      <c r="G77" s="223">
        <f>'Пояснит. записка'!W292</f>
        <v>5.2</v>
      </c>
      <c r="H77" s="136"/>
      <c r="I77" s="136"/>
      <c r="J77" s="136">
        <v>2</v>
      </c>
      <c r="K77" s="284" t="s">
        <v>385</v>
      </c>
      <c r="L77" s="284">
        <f t="shared" si="4"/>
        <v>2.2</v>
      </c>
      <c r="M77" s="303">
        <f t="shared" si="3"/>
        <v>130.87360000000004</v>
      </c>
      <c r="N77" s="1198"/>
      <c r="O77" s="41"/>
    </row>
    <row r="78" spans="3:15" ht="12.75">
      <c r="C78" s="212">
        <v>38</v>
      </c>
      <c r="D78" s="126" t="s">
        <v>232</v>
      </c>
      <c r="E78" s="126">
        <v>1</v>
      </c>
      <c r="F78" s="126" t="s">
        <v>253</v>
      </c>
      <c r="G78" s="220">
        <f>'Пояснит. записка'!W293</f>
        <v>0.011</v>
      </c>
      <c r="H78" s="135"/>
      <c r="I78" s="135"/>
      <c r="J78" s="135">
        <v>2.5</v>
      </c>
      <c r="K78" s="216" t="s">
        <v>385</v>
      </c>
      <c r="L78" s="216">
        <f t="shared" si="4"/>
        <v>2.75</v>
      </c>
      <c r="M78" s="302">
        <f t="shared" si="3"/>
        <v>0.0009150625</v>
      </c>
      <c r="N78" s="1199"/>
      <c r="O78" s="41"/>
    </row>
    <row r="79" spans="3:15" ht="12.75">
      <c r="C79" s="211">
        <v>39</v>
      </c>
      <c r="D79" s="129" t="s">
        <v>233</v>
      </c>
      <c r="E79" s="129">
        <v>1</v>
      </c>
      <c r="F79" s="129" t="s">
        <v>253</v>
      </c>
      <c r="G79" s="223">
        <f>'Пояснит. записка'!W294</f>
        <v>1.234</v>
      </c>
      <c r="H79" s="136"/>
      <c r="I79" s="136"/>
      <c r="J79" s="136">
        <v>2.5</v>
      </c>
      <c r="K79" s="284" t="s">
        <v>385</v>
      </c>
      <c r="L79" s="284">
        <f t="shared" si="4"/>
        <v>2.75</v>
      </c>
      <c r="M79" s="303">
        <f t="shared" si="3"/>
        <v>11.515842249999999</v>
      </c>
      <c r="N79" s="1198"/>
      <c r="O79" s="41"/>
    </row>
    <row r="80" spans="3:15" ht="12.75">
      <c r="C80" s="212">
        <v>40</v>
      </c>
      <c r="D80" s="126" t="s">
        <v>87</v>
      </c>
      <c r="E80" s="126">
        <v>1</v>
      </c>
      <c r="F80" s="126" t="s">
        <v>253</v>
      </c>
      <c r="G80" s="220">
        <f>'Пояснит. записка'!W295</f>
        <v>0.027</v>
      </c>
      <c r="H80" s="135"/>
      <c r="I80" s="135"/>
      <c r="J80" s="135">
        <v>2.5</v>
      </c>
      <c r="K80" s="216" t="s">
        <v>385</v>
      </c>
      <c r="L80" s="216">
        <f t="shared" si="4"/>
        <v>2.75</v>
      </c>
      <c r="M80" s="302">
        <f t="shared" si="3"/>
        <v>0.0055130625</v>
      </c>
      <c r="N80" s="1199"/>
      <c r="O80" s="41"/>
    </row>
    <row r="81" spans="3:15" ht="12.75">
      <c r="C81" s="211">
        <v>41</v>
      </c>
      <c r="D81" s="129" t="s">
        <v>713</v>
      </c>
      <c r="E81" s="129">
        <v>1</v>
      </c>
      <c r="F81" s="129" t="s">
        <v>253</v>
      </c>
      <c r="G81" s="223">
        <f>'Пояснит. записка'!W296</f>
        <v>0.04</v>
      </c>
      <c r="H81" s="136"/>
      <c r="I81" s="136"/>
      <c r="J81" s="136">
        <v>2.5</v>
      </c>
      <c r="K81" s="284" t="s">
        <v>385</v>
      </c>
      <c r="L81" s="284">
        <f t="shared" si="4"/>
        <v>2.75</v>
      </c>
      <c r="M81" s="303">
        <f t="shared" si="3"/>
        <v>0.0121</v>
      </c>
      <c r="N81" s="1198"/>
      <c r="O81" s="41"/>
    </row>
    <row r="82" spans="3:15" ht="12.75">
      <c r="C82" s="211">
        <v>42</v>
      </c>
      <c r="D82" s="129" t="s">
        <v>846</v>
      </c>
      <c r="E82" s="129">
        <v>1</v>
      </c>
      <c r="F82" s="129" t="s">
        <v>253</v>
      </c>
      <c r="G82" s="223">
        <f>'Пояснит. записка'!W297</f>
        <v>13.044</v>
      </c>
      <c r="H82" s="136"/>
      <c r="I82" s="136"/>
      <c r="J82" s="136">
        <v>1</v>
      </c>
      <c r="K82" s="284">
        <v>0</v>
      </c>
      <c r="L82" s="284">
        <f t="shared" si="4"/>
        <v>1.1</v>
      </c>
      <c r="M82" s="303">
        <f>L82*L82*G82*G82</f>
        <v>205.87658256000003</v>
      </c>
      <c r="N82" s="1198"/>
      <c r="O82" s="41"/>
    </row>
    <row r="83" spans="3:15" ht="12.75">
      <c r="C83" s="212"/>
      <c r="D83" s="128" t="s">
        <v>970</v>
      </c>
      <c r="E83" s="128"/>
      <c r="F83" s="128"/>
      <c r="G83" s="267">
        <f>SUM(G41:G82)</f>
        <v>4068.232</v>
      </c>
      <c r="H83" s="305"/>
      <c r="I83" s="305"/>
      <c r="J83" s="305"/>
      <c r="K83" s="284"/>
      <c r="L83" s="284"/>
      <c r="M83" s="306">
        <f>SUM(M41:M82)</f>
        <v>21360781.48413802</v>
      </c>
      <c r="N83" s="1198"/>
      <c r="O83" s="41"/>
    </row>
    <row r="84" spans="3:15" ht="12.75">
      <c r="C84" s="1186"/>
      <c r="D84" s="1184" t="s">
        <v>254</v>
      </c>
      <c r="E84" s="126">
        <v>25</v>
      </c>
      <c r="F84" s="126" t="s">
        <v>255</v>
      </c>
      <c r="G84" s="220">
        <f>'Пояснит. записка'!W299</f>
        <v>74856.774</v>
      </c>
      <c r="H84" s="135"/>
      <c r="I84" s="135">
        <v>0.5</v>
      </c>
      <c r="J84" s="135">
        <v>2</v>
      </c>
      <c r="K84" s="216">
        <v>0</v>
      </c>
      <c r="L84" s="216">
        <f t="shared" si="4"/>
        <v>2.2677080940897136</v>
      </c>
      <c r="M84" s="302">
        <f>L84*L84*G84*G84/E84</f>
        <v>1152647481.4354322</v>
      </c>
      <c r="N84" s="1199"/>
      <c r="O84" s="41"/>
    </row>
    <row r="85" spans="3:15" ht="12.75">
      <c r="C85" s="1187"/>
      <c r="D85" s="1185"/>
      <c r="E85" s="129">
        <v>25</v>
      </c>
      <c r="F85" s="129" t="s">
        <v>255</v>
      </c>
      <c r="G85" s="223">
        <f>'Пояснит. записка'!W300</f>
        <v>60631.911</v>
      </c>
      <c r="H85" s="136"/>
      <c r="I85" s="136">
        <v>0.5</v>
      </c>
      <c r="J85" s="136">
        <v>0.5</v>
      </c>
      <c r="K85" s="284" t="s">
        <v>385</v>
      </c>
      <c r="L85" s="284">
        <f t="shared" si="4"/>
        <v>0.7778174593052024</v>
      </c>
      <c r="M85" s="303">
        <f>L85*L85*G85*G85/E85</f>
        <v>88964732.88258852</v>
      </c>
      <c r="N85" s="1198"/>
      <c r="O85" s="41"/>
    </row>
    <row r="86" spans="3:15" ht="12.75">
      <c r="C86" s="212"/>
      <c r="D86" s="309" t="s">
        <v>970</v>
      </c>
      <c r="E86" s="129"/>
      <c r="F86" s="129"/>
      <c r="G86" s="268">
        <f>SUM(G84:G85)</f>
        <v>135488.685</v>
      </c>
      <c r="H86" s="135"/>
      <c r="I86" s="135"/>
      <c r="J86" s="135"/>
      <c r="K86" s="216"/>
      <c r="L86" s="216"/>
      <c r="M86" s="310">
        <f>SUM(M84:M85)</f>
        <v>1241612214.3180208</v>
      </c>
      <c r="N86" s="1199"/>
      <c r="O86" s="41"/>
    </row>
    <row r="87" spans="3:15" ht="13.5" thickBot="1">
      <c r="C87" s="311"/>
      <c r="D87" s="319" t="s">
        <v>538</v>
      </c>
      <c r="E87" s="319"/>
      <c r="F87" s="319"/>
      <c r="G87" s="320">
        <f>G83+G86</f>
        <v>139556.917</v>
      </c>
      <c r="H87" s="321"/>
      <c r="I87" s="321"/>
      <c r="J87" s="321"/>
      <c r="K87" s="322"/>
      <c r="L87" s="322"/>
      <c r="M87" s="323"/>
      <c r="N87" s="1200"/>
      <c r="O87" s="41"/>
    </row>
    <row r="88" spans="3:15" ht="12.75"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41"/>
    </row>
    <row r="89" spans="3:14" ht="12.75">
      <c r="C89" s="131"/>
      <c r="D89" s="132"/>
      <c r="E89" s="117"/>
      <c r="F89" s="117"/>
      <c r="G89" s="117"/>
      <c r="H89" s="117"/>
      <c r="I89" s="117"/>
      <c r="J89" s="117"/>
      <c r="K89" s="117"/>
      <c r="L89" s="117"/>
      <c r="M89" s="117"/>
      <c r="N89" s="117"/>
    </row>
    <row r="90" spans="3:14" ht="12.75">
      <c r="C90" s="131"/>
      <c r="D90" s="132"/>
      <c r="E90" s="117"/>
      <c r="F90" s="117"/>
      <c r="G90" s="117"/>
      <c r="H90" s="117"/>
      <c r="I90" s="117"/>
      <c r="J90" s="117"/>
      <c r="K90" s="117"/>
      <c r="L90" s="117"/>
      <c r="M90" s="117"/>
      <c r="N90" s="117"/>
    </row>
    <row r="91" spans="3:14" ht="12.75">
      <c r="C91" s="131"/>
      <c r="D91" s="132"/>
      <c r="E91" s="117"/>
      <c r="F91" s="117"/>
      <c r="G91" s="117"/>
      <c r="H91" s="117"/>
      <c r="I91" s="117"/>
      <c r="J91" s="117"/>
      <c r="K91" s="117"/>
      <c r="L91" s="117"/>
      <c r="M91" s="117"/>
      <c r="N91" s="117"/>
    </row>
    <row r="92" spans="3:14" ht="12.75">
      <c r="C92" s="131"/>
      <c r="D92" s="132"/>
      <c r="E92" s="117"/>
      <c r="F92" s="117"/>
      <c r="G92" s="117"/>
      <c r="H92" s="117"/>
      <c r="I92" s="117"/>
      <c r="J92" s="117"/>
      <c r="K92" s="117"/>
      <c r="L92" s="117"/>
      <c r="M92" s="117"/>
      <c r="N92" s="117"/>
    </row>
    <row r="93" spans="3:14" ht="12.75">
      <c r="C93" s="131"/>
      <c r="D93" s="132"/>
      <c r="E93" s="117"/>
      <c r="F93" s="117"/>
      <c r="G93" s="117"/>
      <c r="H93" s="117"/>
      <c r="I93" s="117"/>
      <c r="J93" s="117"/>
      <c r="K93" s="117"/>
      <c r="L93" s="117"/>
      <c r="M93" s="117"/>
      <c r="N93" s="117"/>
    </row>
    <row r="94" spans="3:14" ht="12.75">
      <c r="C94" s="131"/>
      <c r="D94" s="132"/>
      <c r="E94" s="117"/>
      <c r="F94" s="117"/>
      <c r="G94" s="117"/>
      <c r="H94" s="117"/>
      <c r="I94" s="117"/>
      <c r="J94" s="117"/>
      <c r="K94" s="117"/>
      <c r="L94" s="117"/>
      <c r="M94" s="117"/>
      <c r="N94" s="117"/>
    </row>
    <row r="95" spans="3:14" ht="12.75">
      <c r="C95" s="131"/>
      <c r="D95" s="132"/>
      <c r="E95" s="117"/>
      <c r="F95" s="117"/>
      <c r="G95" s="117"/>
      <c r="H95" s="117"/>
      <c r="I95" s="117"/>
      <c r="J95" s="117"/>
      <c r="K95" s="117"/>
      <c r="L95" s="117"/>
      <c r="M95" s="117"/>
      <c r="N95" s="117"/>
    </row>
    <row r="96" spans="3:14" ht="12.75">
      <c r="C96" s="131"/>
      <c r="D96" s="132"/>
      <c r="E96" s="117"/>
      <c r="F96" s="117"/>
      <c r="G96" s="117"/>
      <c r="H96" s="117"/>
      <c r="I96" s="117"/>
      <c r="J96" s="117"/>
      <c r="K96" s="117"/>
      <c r="L96" s="117"/>
      <c r="M96" s="117"/>
      <c r="N96" s="117"/>
    </row>
    <row r="97" spans="3:14" ht="12.75">
      <c r="C97" s="131"/>
      <c r="D97" s="132"/>
      <c r="E97" s="117"/>
      <c r="F97" s="117"/>
      <c r="G97" s="117"/>
      <c r="H97" s="117"/>
      <c r="I97" s="117"/>
      <c r="J97" s="117"/>
      <c r="K97" s="117"/>
      <c r="L97" s="117"/>
      <c r="M97" s="117"/>
      <c r="N97" s="117"/>
    </row>
    <row r="98" spans="3:14" ht="12.75">
      <c r="C98" s="131"/>
      <c r="D98" s="132"/>
      <c r="E98" s="117"/>
      <c r="F98" s="117"/>
      <c r="G98" s="117"/>
      <c r="H98" s="117"/>
      <c r="I98" s="117"/>
      <c r="J98" s="117"/>
      <c r="K98" s="117"/>
      <c r="L98" s="117"/>
      <c r="M98" s="117"/>
      <c r="N98" s="117"/>
    </row>
    <row r="99" spans="3:14" ht="12.75">
      <c r="C99" s="131"/>
      <c r="D99" s="132"/>
      <c r="E99" s="117"/>
      <c r="F99" s="117"/>
      <c r="G99" s="117"/>
      <c r="H99" s="117"/>
      <c r="I99" s="117"/>
      <c r="J99" s="117"/>
      <c r="K99" s="117"/>
      <c r="L99" s="117"/>
      <c r="M99" s="117"/>
      <c r="N99" s="117"/>
    </row>
    <row r="100" spans="3:14" ht="12.75">
      <c r="C100" s="131"/>
      <c r="D100" s="132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</row>
    <row r="101" spans="3:14" ht="12.75">
      <c r="C101" s="131"/>
      <c r="D101" s="132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</row>
    <row r="102" spans="3:14" ht="12.75">
      <c r="C102" s="131"/>
      <c r="D102" s="132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</row>
    <row r="103" spans="3:14" ht="12.75">
      <c r="C103" s="131"/>
      <c r="D103" s="132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</row>
    <row r="104" spans="3:14" ht="12.75">
      <c r="C104" s="131"/>
      <c r="D104" s="132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</row>
    <row r="105" spans="3:14" ht="12.75">
      <c r="C105" s="131"/>
      <c r="D105" s="132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</row>
    <row r="106" spans="3:14" ht="12.75">
      <c r="C106" s="131"/>
      <c r="D106" s="132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</row>
    <row r="107" spans="3:14" ht="12.75">
      <c r="C107" s="131"/>
      <c r="D107" s="132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</row>
    <row r="108" spans="3:14" ht="12.75">
      <c r="C108" s="131"/>
      <c r="D108" s="132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</row>
    <row r="109" spans="3:14" ht="12.75">
      <c r="C109" s="131"/>
      <c r="D109" s="132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</row>
    <row r="110" spans="3:14" ht="12.75">
      <c r="C110" s="131"/>
      <c r="D110" s="132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</row>
    <row r="111" spans="3:14" ht="12.75">
      <c r="C111" s="131"/>
      <c r="D111" s="132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</row>
    <row r="112" spans="3:14" ht="12.75">
      <c r="C112" s="131"/>
      <c r="D112" s="132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</row>
    <row r="113" spans="3:14" ht="12.75">
      <c r="C113" s="131"/>
      <c r="D113" s="132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</row>
    <row r="114" spans="3:14" ht="12.75">
      <c r="C114" s="131"/>
      <c r="D114" s="132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</row>
    <row r="115" spans="3:14" ht="12.75">
      <c r="C115" s="131"/>
      <c r="D115" s="132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</row>
    <row r="116" spans="3:14" ht="12.75">
      <c r="C116" s="131"/>
      <c r="D116" s="132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</row>
    <row r="117" spans="3:14" ht="12.75">
      <c r="C117" s="131"/>
      <c r="D117" s="132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</row>
  </sheetData>
  <sheetProtection/>
  <mergeCells count="26">
    <mergeCell ref="D9:D13"/>
    <mergeCell ref="H4:J4"/>
    <mergeCell ref="C1:N1"/>
    <mergeCell ref="C2:N2"/>
    <mergeCell ref="K4:K5"/>
    <mergeCell ref="M4:M6"/>
    <mergeCell ref="D24:D26"/>
    <mergeCell ref="C39:M39"/>
    <mergeCell ref="N4:N5"/>
    <mergeCell ref="C4:C6"/>
    <mergeCell ref="D4:D6"/>
    <mergeCell ref="E4:E5"/>
    <mergeCell ref="F4:F5"/>
    <mergeCell ref="N7:N87"/>
    <mergeCell ref="C8:M8"/>
    <mergeCell ref="C9:C13"/>
    <mergeCell ref="D84:D85"/>
    <mergeCell ref="C84:C85"/>
    <mergeCell ref="D14:D15"/>
    <mergeCell ref="C17:C20"/>
    <mergeCell ref="D17:D20"/>
    <mergeCell ref="C36:M36"/>
    <mergeCell ref="C14:C15"/>
    <mergeCell ref="C31:C32"/>
    <mergeCell ref="D31:D32"/>
    <mergeCell ref="C24:C26"/>
  </mergeCells>
  <printOptions/>
  <pageMargins left="0.4" right="0.1968503937007874" top="0.24" bottom="0.23" header="0.2" footer="0.21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0"/>
  <sheetViews>
    <sheetView zoomScalePageLayoutView="0" workbookViewId="0" topLeftCell="A1">
      <selection activeCell="K25" sqref="K25"/>
    </sheetView>
  </sheetViews>
  <sheetFormatPr defaultColWidth="9.16015625" defaultRowHeight="12.75"/>
  <cols>
    <col min="1" max="1" width="3.83203125" style="1" customWidth="1"/>
    <col min="2" max="2" width="9.16015625" style="1" customWidth="1"/>
    <col min="3" max="3" width="15.66015625" style="1" customWidth="1"/>
    <col min="4" max="4" width="13.33203125" style="1" customWidth="1"/>
    <col min="5" max="5" width="9.16015625" style="1" customWidth="1"/>
    <col min="6" max="6" width="13.66015625" style="1" customWidth="1"/>
    <col min="7" max="7" width="11" style="1" customWidth="1"/>
    <col min="8" max="8" width="6.5" style="1" customWidth="1"/>
    <col min="9" max="9" width="5.33203125" style="1" customWidth="1"/>
    <col min="10" max="10" width="4.83203125" style="1" customWidth="1"/>
    <col min="11" max="11" width="52.33203125" style="1" customWidth="1"/>
    <col min="12" max="12" width="25.5" style="1" customWidth="1"/>
    <col min="13" max="13" width="32.16015625" style="1" customWidth="1"/>
    <col min="14" max="16384" width="9.16015625" style="1" customWidth="1"/>
  </cols>
  <sheetData>
    <row r="1" spans="1:14" ht="13.5" thickBo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3.5" thickBot="1">
      <c r="A2" s="56"/>
      <c r="B2" s="1208" t="s">
        <v>262</v>
      </c>
      <c r="C2" s="1208"/>
      <c r="D2" s="230"/>
      <c r="E2" s="120"/>
      <c r="F2" s="120"/>
      <c r="G2" s="120"/>
      <c r="H2" s="120"/>
      <c r="I2" s="120"/>
      <c r="J2" s="120"/>
      <c r="K2" s="324" t="s">
        <v>32</v>
      </c>
      <c r="L2" s="325" t="s">
        <v>48</v>
      </c>
      <c r="M2" s="325" t="s">
        <v>34</v>
      </c>
      <c r="N2" s="37"/>
    </row>
    <row r="3" spans="1:14" ht="25.5" customHeight="1">
      <c r="A3" s="37"/>
      <c r="B3" s="117"/>
      <c r="C3" s="117"/>
      <c r="D3" s="117"/>
      <c r="E3" s="117"/>
      <c r="F3" s="117"/>
      <c r="G3" s="117"/>
      <c r="H3" s="117"/>
      <c r="I3" s="117"/>
      <c r="J3" s="117"/>
      <c r="K3" s="326" t="s">
        <v>35</v>
      </c>
      <c r="L3" s="327" t="s">
        <v>699</v>
      </c>
      <c r="M3" s="328"/>
      <c r="N3" s="37"/>
    </row>
    <row r="4" spans="1:14" ht="29.25" customHeight="1">
      <c r="A4" s="37"/>
      <c r="B4" s="1209" t="s">
        <v>872</v>
      </c>
      <c r="C4" s="1209"/>
      <c r="D4" s="120"/>
      <c r="E4" s="120"/>
      <c r="F4" s="120"/>
      <c r="G4" s="120"/>
      <c r="H4" s="120"/>
      <c r="I4" s="120"/>
      <c r="J4" s="120"/>
      <c r="K4" s="329" t="s">
        <v>33</v>
      </c>
      <c r="L4" s="330" t="s">
        <v>175</v>
      </c>
      <c r="M4" s="330"/>
      <c r="N4" s="56"/>
    </row>
    <row r="5" spans="1:14" ht="27" customHeight="1">
      <c r="A5" s="56"/>
      <c r="B5" s="121"/>
      <c r="C5" s="117"/>
      <c r="D5" s="117"/>
      <c r="E5" s="117"/>
      <c r="F5" s="117"/>
      <c r="G5" s="117"/>
      <c r="H5" s="117"/>
      <c r="I5" s="117"/>
      <c r="J5" s="117"/>
      <c r="K5" s="331" t="s">
        <v>45</v>
      </c>
      <c r="L5" s="332" t="s">
        <v>175</v>
      </c>
      <c r="M5" s="332"/>
      <c r="N5" s="37"/>
    </row>
    <row r="6" spans="1:14" ht="12.75">
      <c r="A6" s="37"/>
      <c r="B6" s="117"/>
      <c r="C6" s="117"/>
      <c r="D6" s="117"/>
      <c r="E6" s="117"/>
      <c r="F6" s="117"/>
      <c r="G6" s="117"/>
      <c r="H6" s="117"/>
      <c r="I6" s="117"/>
      <c r="J6" s="117"/>
      <c r="K6" s="331" t="s">
        <v>36</v>
      </c>
      <c r="L6" s="333" t="s">
        <v>176</v>
      </c>
      <c r="M6" s="333"/>
      <c r="N6" s="56"/>
    </row>
    <row r="7" spans="1:14" ht="12.75">
      <c r="A7" s="56"/>
      <c r="B7" s="1208" t="s">
        <v>756</v>
      </c>
      <c r="C7" s="1208"/>
      <c r="D7" s="1208"/>
      <c r="E7" s="1209" t="s">
        <v>256</v>
      </c>
      <c r="F7" s="1209"/>
      <c r="G7" s="1209"/>
      <c r="H7" s="120"/>
      <c r="I7" s="120"/>
      <c r="J7" s="120"/>
      <c r="K7" s="329" t="s">
        <v>37</v>
      </c>
      <c r="L7" s="329" t="s">
        <v>696</v>
      </c>
      <c r="M7" s="329"/>
      <c r="N7" s="56"/>
    </row>
    <row r="8" spans="1:14" ht="12.75">
      <c r="A8" s="56"/>
      <c r="B8" s="1208" t="s">
        <v>479</v>
      </c>
      <c r="C8" s="1208"/>
      <c r="D8" s="1208"/>
      <c r="E8" s="1209" t="s">
        <v>256</v>
      </c>
      <c r="F8" s="1209"/>
      <c r="G8" s="1209"/>
      <c r="H8" s="120"/>
      <c r="I8" s="120"/>
      <c r="J8" s="120"/>
      <c r="K8" s="329" t="s">
        <v>38</v>
      </c>
      <c r="L8" s="329" t="s">
        <v>408</v>
      </c>
      <c r="M8" s="329"/>
      <c r="N8" s="56"/>
    </row>
    <row r="9" spans="1:14" ht="12.75">
      <c r="A9" s="56"/>
      <c r="B9" s="1208" t="s">
        <v>512</v>
      </c>
      <c r="C9" s="1208"/>
      <c r="D9" s="1208"/>
      <c r="E9" s="1209" t="s">
        <v>174</v>
      </c>
      <c r="F9" s="1209"/>
      <c r="G9" s="1209"/>
      <c r="H9" s="120"/>
      <c r="I9" s="120"/>
      <c r="J9" s="120"/>
      <c r="K9" s="329" t="s">
        <v>39</v>
      </c>
      <c r="L9" s="334" t="s">
        <v>390</v>
      </c>
      <c r="M9" s="329"/>
      <c r="N9" s="56"/>
    </row>
    <row r="10" spans="1:14" ht="12.75">
      <c r="A10" s="56"/>
      <c r="B10" s="1208" t="s">
        <v>972</v>
      </c>
      <c r="C10" s="1208"/>
      <c r="D10" s="1208"/>
      <c r="E10" s="1211"/>
      <c r="F10" s="1211"/>
      <c r="G10" s="1211"/>
      <c r="H10" s="120"/>
      <c r="I10" s="120"/>
      <c r="J10" s="120"/>
      <c r="K10" s="329" t="s">
        <v>40</v>
      </c>
      <c r="L10" s="329" t="s">
        <v>702</v>
      </c>
      <c r="M10" s="329"/>
      <c r="N10" s="56"/>
    </row>
    <row r="11" spans="1:14" ht="12.75">
      <c r="A11" s="56"/>
      <c r="B11" s="120"/>
      <c r="C11" s="120"/>
      <c r="D11" s="120"/>
      <c r="E11" s="120"/>
      <c r="F11" s="120"/>
      <c r="G11" s="120"/>
      <c r="H11" s="120"/>
      <c r="I11" s="120"/>
      <c r="J11" s="120"/>
      <c r="K11" s="329" t="s">
        <v>41</v>
      </c>
      <c r="L11" s="329" t="s">
        <v>257</v>
      </c>
      <c r="M11" s="329"/>
      <c r="N11" s="56"/>
    </row>
    <row r="12" spans="1:14" ht="12.75">
      <c r="A12" s="56"/>
      <c r="B12" s="1208" t="s">
        <v>544</v>
      </c>
      <c r="C12" s="1208"/>
      <c r="D12" s="1208"/>
      <c r="E12" s="1208"/>
      <c r="F12" s="1208"/>
      <c r="G12" s="117"/>
      <c r="H12" s="117"/>
      <c r="I12" s="117"/>
      <c r="J12" s="117"/>
      <c r="K12" s="331" t="s">
        <v>42</v>
      </c>
      <c r="L12" s="335" t="s">
        <v>391</v>
      </c>
      <c r="M12" s="331"/>
      <c r="N12" s="37"/>
    </row>
    <row r="13" spans="1:14" ht="13.5" thickBot="1">
      <c r="A13" s="37"/>
      <c r="B13" s="117"/>
      <c r="C13" s="117"/>
      <c r="D13" s="117"/>
      <c r="E13" s="117"/>
      <c r="F13" s="117"/>
      <c r="G13" s="117"/>
      <c r="H13" s="117"/>
      <c r="I13" s="117"/>
      <c r="J13" s="117"/>
      <c r="K13" s="336" t="s">
        <v>43</v>
      </c>
      <c r="L13" s="337" t="s">
        <v>392</v>
      </c>
      <c r="M13" s="338"/>
      <c r="N13" s="56"/>
    </row>
    <row r="14" spans="1:14" ht="12.75">
      <c r="A14" s="56"/>
      <c r="B14" s="339" t="s">
        <v>891</v>
      </c>
      <c r="C14" s="340" t="s">
        <v>862</v>
      </c>
      <c r="D14" s="340" t="s">
        <v>451</v>
      </c>
      <c r="E14" s="340" t="s">
        <v>782</v>
      </c>
      <c r="F14" s="341" t="s">
        <v>607</v>
      </c>
      <c r="G14" s="117"/>
      <c r="H14" s="117"/>
      <c r="I14" s="117"/>
      <c r="J14" s="117"/>
      <c r="K14" s="117"/>
      <c r="L14" s="117"/>
      <c r="M14" s="117"/>
      <c r="N14" s="37"/>
    </row>
    <row r="15" spans="1:14" ht="13.5" thickBot="1">
      <c r="A15" s="119"/>
      <c r="B15" s="342" t="s">
        <v>697</v>
      </c>
      <c r="C15" s="343" t="s">
        <v>697</v>
      </c>
      <c r="D15" s="343">
        <f>'Пояснит. записка'!S457</f>
        <v>1</v>
      </c>
      <c r="E15" s="343">
        <f>'Пояснит. записка'!S458</f>
        <v>1</v>
      </c>
      <c r="F15" s="344">
        <f>'Пояснит. записка'!S459</f>
        <v>1</v>
      </c>
      <c r="G15" s="117"/>
      <c r="H15" s="117"/>
      <c r="I15" s="117"/>
      <c r="J15" s="117"/>
      <c r="K15" s="117"/>
      <c r="L15" s="117"/>
      <c r="M15" s="117"/>
      <c r="N15" s="117"/>
    </row>
    <row r="16" spans="1:14" ht="12.75">
      <c r="A16" s="3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37"/>
    </row>
    <row r="17" spans="1:14" ht="12.75">
      <c r="A17" s="37"/>
      <c r="B17" s="1209" t="s">
        <v>886</v>
      </c>
      <c r="C17" s="1209"/>
      <c r="D17" s="1209"/>
      <c r="E17" s="1209"/>
      <c r="F17" s="1209"/>
      <c r="G17" s="1209"/>
      <c r="H17" s="120"/>
      <c r="I17" s="120"/>
      <c r="J17" s="120"/>
      <c r="K17" s="120"/>
      <c r="L17" s="120"/>
      <c r="M17" s="120"/>
      <c r="N17" s="56"/>
    </row>
    <row r="18" spans="1:14" ht="12.75">
      <c r="A18" s="56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56"/>
    </row>
    <row r="19" spans="1:14" ht="12.75">
      <c r="A19" s="56"/>
      <c r="B19" s="121" t="s">
        <v>493</v>
      </c>
      <c r="C19" s="345">
        <f>'Пояснит. записка'!S460</f>
        <v>1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37"/>
    </row>
    <row r="20" spans="1:14" ht="12.7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ht="12.75">
      <c r="A21" s="37"/>
      <c r="B21" s="37" t="s">
        <v>1002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ht="12.75">
      <c r="A22" s="37"/>
      <c r="B22" s="122"/>
      <c r="C22" s="1210" t="s">
        <v>1003</v>
      </c>
      <c r="D22" s="1210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ht="12.75">
      <c r="A23" s="37"/>
      <c r="B23" s="123"/>
      <c r="C23" s="243" t="s">
        <v>1004</v>
      </c>
      <c r="D23" s="243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1:14" ht="12.75">
      <c r="A24" s="56"/>
      <c r="B24" s="116"/>
      <c r="C24" s="243" t="s">
        <v>1005</v>
      </c>
      <c r="D24" s="243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4" ht="12.7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4" ht="12.7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1:14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ht="12.7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1:14" ht="12.7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14" ht="12.75">
      <c r="A30" s="56"/>
      <c r="B30" s="115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12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ht="12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ht="12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4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4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ht="12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ht="12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4" ht="12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ht="12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ht="12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ht="12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ht="12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 ht="12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ht="12.7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ht="12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2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2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ht="12.7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1:14" ht="12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ht="12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  <row r="63" spans="1:14" ht="12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1:14" ht="12.7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pans="1:14" ht="12.7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1:14" ht="12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</row>
    <row r="67" spans="1:14" ht="12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</row>
    <row r="68" spans="1:14" ht="12.7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</row>
    <row r="69" spans="1:14" ht="12.7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</row>
    <row r="70" spans="1:14" ht="12.7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</row>
    <row r="71" spans="1:14" ht="12.7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1:14" ht="12.7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</row>
    <row r="73" spans="1:14" ht="12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</row>
    <row r="74" spans="1:14" ht="12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</row>
    <row r="75" spans="1:14" ht="12.7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pans="1:14" ht="12.7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</row>
    <row r="77" spans="1:14" ht="12.7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1:14" ht="12.7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</row>
    <row r="79" spans="1:14" ht="12.7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</row>
    <row r="80" spans="1:14" ht="12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</row>
    <row r="81" spans="1:14" ht="12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</row>
    <row r="82" spans="1:14" ht="12.7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</row>
    <row r="83" spans="1:14" ht="12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</row>
    <row r="84" spans="1:14" ht="12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</row>
    <row r="85" spans="1:14" ht="12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</row>
    <row r="86" spans="1:14" ht="12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</row>
    <row r="87" spans="1:14" ht="12.7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</row>
    <row r="88" spans="1:14" ht="12.7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</row>
    <row r="89" spans="1:14" ht="12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</row>
    <row r="90" spans="1:14" ht="12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</row>
    <row r="91" spans="1:14" ht="12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1:14" ht="12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</row>
    <row r="93" spans="1:14" ht="12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</row>
    <row r="94" spans="1:14" ht="12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</row>
    <row r="95" spans="1:14" ht="12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</row>
    <row r="96" spans="1:14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</row>
    <row r="97" spans="1:14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</row>
    <row r="98" spans="1:14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</row>
    <row r="99" spans="1:14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</row>
    <row r="100" spans="1:14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</row>
    <row r="101" spans="1:14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</row>
    <row r="102" spans="1:14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</row>
    <row r="103" spans="1:14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</row>
    <row r="104" spans="1:14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</row>
    <row r="105" spans="1:14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</row>
    <row r="106" spans="1:14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</row>
    <row r="107" spans="1:14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</row>
    <row r="108" spans="1:14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</row>
    <row r="109" spans="1:14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</row>
    <row r="110" spans="1:14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</row>
    <row r="111" spans="1:14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</row>
    <row r="112" spans="1:14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</row>
    <row r="113" spans="1:14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</row>
    <row r="114" spans="1:14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</row>
    <row r="115" spans="1:14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</row>
    <row r="116" spans="1:14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</row>
    <row r="117" spans="1:14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</row>
    <row r="118" spans="1:14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</row>
    <row r="119" spans="1:14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</row>
    <row r="120" spans="1:14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</row>
    <row r="121" spans="1:14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</row>
    <row r="122" spans="1:14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</row>
    <row r="123" spans="1:14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</row>
    <row r="124" spans="1:14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</row>
    <row r="125" spans="1:14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</row>
    <row r="126" spans="1:14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</row>
    <row r="127" spans="1:14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</row>
    <row r="128" spans="1:14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</row>
    <row r="129" spans="1:14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</row>
    <row r="130" spans="1:14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</row>
    <row r="131" spans="1:14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</row>
    <row r="132" spans="1:14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</row>
    <row r="133" spans="1:14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</row>
    <row r="134" spans="1:14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</row>
    <row r="135" spans="1:14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</row>
    <row r="136" spans="1:14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</row>
    <row r="137" spans="1:14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</row>
    <row r="138" spans="1:14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</row>
    <row r="139" spans="1:14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</row>
    <row r="140" spans="1:14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</row>
    <row r="141" spans="1:14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</row>
    <row r="142" spans="1:14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</row>
    <row r="143" spans="1:14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</row>
    <row r="144" spans="1:14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</row>
    <row r="145" spans="1:14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</row>
    <row r="146" spans="1:14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</row>
    <row r="147" spans="1:14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</row>
    <row r="148" spans="1:14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</row>
    <row r="149" spans="1:14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</row>
    <row r="150" spans="1:14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</row>
    <row r="151" spans="1:14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</row>
    <row r="152" spans="1:14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</row>
    <row r="153" spans="1:14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</row>
    <row r="154" spans="1:14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</row>
    <row r="155" spans="1:14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</row>
    <row r="156" spans="1:14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</row>
    <row r="157" spans="1:14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</row>
    <row r="158" spans="1:14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</row>
    <row r="159" spans="1:14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</row>
    <row r="160" spans="1:14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</row>
    <row r="161" spans="1:14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</row>
    <row r="162" spans="1:14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</row>
    <row r="163" spans="1:14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</row>
    <row r="164" spans="1:14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</row>
    <row r="165" spans="1:14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</row>
    <row r="166" spans="1:14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</row>
    <row r="167" spans="1:14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</row>
    <row r="168" spans="1:14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</row>
    <row r="169" spans="1:14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</row>
    <row r="170" spans="1:14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</row>
    <row r="171" spans="1:14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</row>
    <row r="172" spans="1:14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</row>
    <row r="173" spans="1:14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</row>
    <row r="174" spans="1:14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</row>
    <row r="175" spans="1:14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</row>
    <row r="176" spans="1:14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</row>
    <row r="177" spans="1:14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</row>
    <row r="178" spans="1:14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</row>
    <row r="179" spans="1:14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</row>
    <row r="180" spans="1:14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</row>
    <row r="181" spans="1:14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</row>
    <row r="182" spans="1:14" ht="12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</row>
    <row r="183" spans="1:14" ht="12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</row>
    <row r="184" spans="1:14" ht="12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</row>
    <row r="185" spans="1:14" ht="12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</row>
    <row r="186" spans="1:14" ht="12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</row>
    <row r="187" spans="1:14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</row>
    <row r="188" spans="1:14" ht="12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</row>
    <row r="189" spans="1:14" ht="12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</row>
    <row r="190" spans="1:14" ht="12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</row>
    <row r="191" spans="1:14" ht="12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</row>
    <row r="192" spans="1:14" ht="12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</row>
    <row r="193" spans="1:14" ht="12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</row>
    <row r="194" spans="1:14" ht="12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</row>
    <row r="195" spans="1:14" ht="12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</row>
    <row r="196" spans="1:14" ht="12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</row>
    <row r="197" spans="1:14" ht="12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</row>
    <row r="198" spans="1:14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</row>
    <row r="199" spans="1:14" ht="12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</row>
    <row r="200" spans="1:14" ht="12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</row>
  </sheetData>
  <sheetProtection/>
  <mergeCells count="15">
    <mergeCell ref="B10:D10"/>
    <mergeCell ref="E7:G7"/>
    <mergeCell ref="E8:G8"/>
    <mergeCell ref="E9:G9"/>
    <mergeCell ref="E10:G10"/>
    <mergeCell ref="C24:D24"/>
    <mergeCell ref="B2:C2"/>
    <mergeCell ref="B4:C4"/>
    <mergeCell ref="B12:F12"/>
    <mergeCell ref="B17:G17"/>
    <mergeCell ref="C22:D22"/>
    <mergeCell ref="C23:D23"/>
    <mergeCell ref="B7:D7"/>
    <mergeCell ref="B8:D8"/>
    <mergeCell ref="B9:D9"/>
  </mergeCells>
  <hyperlinks>
    <hyperlink ref="L6" r:id="rId1" display="uvk@mv.ru"/>
    <hyperlink ref="L13" r:id="rId2" display="ugeuvk@yandex.ru"/>
  </hyperlinks>
  <printOptions/>
  <pageMargins left="0.75" right="0.75" top="1.7" bottom="1" header="0.5" footer="0.5"/>
  <pageSetup fitToHeight="1" fitToWidth="1" horizontalDpi="600" verticalDpi="600" orientation="landscape" paperSize="9" scale="71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6"/>
  <sheetViews>
    <sheetView zoomScaleSheetLayoutView="75" zoomScalePageLayoutView="0" workbookViewId="0" topLeftCell="A1">
      <pane ySplit="9" topLeftCell="BM10" activePane="bottomLeft" state="frozen"/>
      <selection pane="topLeft" activeCell="T45" sqref="T45"/>
      <selection pane="bottomLeft" activeCell="E14" sqref="E14"/>
    </sheetView>
  </sheetViews>
  <sheetFormatPr defaultColWidth="9.16015625" defaultRowHeight="12.75"/>
  <cols>
    <col min="1" max="1" width="4.16015625" style="0" customWidth="1"/>
    <col min="2" max="2" width="7.16015625" style="0" customWidth="1"/>
    <col min="3" max="3" width="57.33203125" style="0" customWidth="1"/>
    <col min="4" max="4" width="13.5" style="0" customWidth="1"/>
    <col min="5" max="8" width="22.16015625" style="0" customWidth="1"/>
    <col min="9" max="9" width="9.16015625" style="0" customWidth="1"/>
    <col min="10" max="10" width="13.83203125" style="0" customWidth="1"/>
  </cols>
  <sheetData>
    <row r="2" spans="2:8" ht="12.75">
      <c r="B2" s="1213" t="s">
        <v>72</v>
      </c>
      <c r="C2" s="1213"/>
      <c r="D2" s="1213"/>
      <c r="E2" s="1213"/>
      <c r="F2" s="1213"/>
      <c r="G2" s="1213"/>
      <c r="H2" s="1213"/>
    </row>
    <row r="4" spans="2:10" ht="15" customHeight="1">
      <c r="B4" s="1221" t="str">
        <f>Сводка!L3</f>
        <v>УМУП "Ульяновскводоканал"</v>
      </c>
      <c r="C4" s="1221"/>
      <c r="D4" s="1221"/>
      <c r="E4" s="1221"/>
      <c r="F4" s="1221"/>
      <c r="G4" s="1221"/>
      <c r="H4" s="1221"/>
      <c r="I4" s="3"/>
      <c r="J4" s="3"/>
    </row>
    <row r="5" spans="2:10" ht="12.75">
      <c r="B5" s="1222" t="s">
        <v>46</v>
      </c>
      <c r="C5" s="1223"/>
      <c r="D5" s="1223"/>
      <c r="E5" s="1223"/>
      <c r="F5" s="1223"/>
      <c r="G5" s="1223"/>
      <c r="H5" s="1223"/>
      <c r="I5" s="3"/>
      <c r="J5" s="3"/>
    </row>
    <row r="6" spans="2:8" ht="12.75">
      <c r="B6" s="18"/>
      <c r="C6" s="13"/>
      <c r="D6" s="13"/>
      <c r="E6" s="13"/>
      <c r="F6" s="13"/>
      <c r="G6" s="13"/>
      <c r="H6" s="13"/>
    </row>
    <row r="7" spans="2:14" ht="12.75">
      <c r="B7" s="1231" t="s">
        <v>993</v>
      </c>
      <c r="C7" s="1232" t="s">
        <v>870</v>
      </c>
      <c r="D7" s="1228" t="s">
        <v>556</v>
      </c>
      <c r="E7" s="1230" t="s">
        <v>992</v>
      </c>
      <c r="F7" s="1230"/>
      <c r="G7" s="1230"/>
      <c r="H7" s="1230"/>
      <c r="I7" s="2"/>
      <c r="J7" s="2"/>
      <c r="K7" s="2"/>
      <c r="L7" s="2"/>
      <c r="M7" s="2"/>
      <c r="N7" s="2"/>
    </row>
    <row r="8" spans="2:14" ht="14.25" customHeight="1">
      <c r="B8" s="1231"/>
      <c r="C8" s="1232"/>
      <c r="D8" s="1229"/>
      <c r="E8" s="348">
        <v>2011</v>
      </c>
      <c r="F8" s="348">
        <v>2012</v>
      </c>
      <c r="G8" s="349">
        <v>2013</v>
      </c>
      <c r="H8" s="349">
        <v>2014</v>
      </c>
      <c r="I8" s="2"/>
      <c r="J8" s="2"/>
      <c r="K8" s="2"/>
      <c r="L8" s="2"/>
      <c r="M8" s="2"/>
      <c r="N8" s="2"/>
    </row>
    <row r="9" spans="2:14" ht="15" customHeight="1">
      <c r="B9" s="350">
        <v>1</v>
      </c>
      <c r="C9" s="351">
        <v>2</v>
      </c>
      <c r="D9" s="351">
        <v>3</v>
      </c>
      <c r="E9" s="352">
        <v>4</v>
      </c>
      <c r="F9" s="352">
        <v>5</v>
      </c>
      <c r="G9" s="352">
        <v>6</v>
      </c>
      <c r="H9" s="353">
        <v>7</v>
      </c>
      <c r="I9" s="2"/>
      <c r="J9" s="2"/>
      <c r="K9" s="2"/>
      <c r="L9" s="2"/>
      <c r="M9" s="2"/>
      <c r="N9" s="2"/>
    </row>
    <row r="10" spans="2:14" ht="15" customHeight="1">
      <c r="B10" s="354" t="s">
        <v>915</v>
      </c>
      <c r="C10" s="355" t="s">
        <v>548</v>
      </c>
      <c r="D10" s="356" t="s">
        <v>907</v>
      </c>
      <c r="E10" s="357">
        <f>SUM(E11:E15)</f>
        <v>148513.787</v>
      </c>
      <c r="F10" s="357">
        <f>SUM(F11:F15)</f>
        <v>141280.57900000003</v>
      </c>
      <c r="G10" s="357">
        <f>SUM(G11:G15)</f>
        <v>144010</v>
      </c>
      <c r="H10" s="357">
        <f>SUM(H11:H15)</f>
        <v>141280.57900000003</v>
      </c>
      <c r="I10" s="2"/>
      <c r="J10" s="2"/>
      <c r="K10" s="2"/>
      <c r="L10" s="2"/>
      <c r="M10" s="2"/>
      <c r="N10" s="2"/>
    </row>
    <row r="11" spans="2:14" ht="15" customHeight="1">
      <c r="B11" s="358" t="s">
        <v>968</v>
      </c>
      <c r="C11" s="359" t="s">
        <v>774</v>
      </c>
      <c r="D11" s="360" t="s">
        <v>907</v>
      </c>
      <c r="E11" s="361"/>
      <c r="F11" s="362">
        <v>0</v>
      </c>
      <c r="G11" s="361"/>
      <c r="H11" s="363">
        <v>0</v>
      </c>
      <c r="I11" s="2"/>
      <c r="J11" s="2"/>
      <c r="K11" s="2"/>
      <c r="L11" s="2"/>
      <c r="M11" s="2"/>
      <c r="N11" s="2"/>
    </row>
    <row r="12" spans="2:14" ht="15" customHeight="1">
      <c r="B12" s="358" t="s">
        <v>868</v>
      </c>
      <c r="C12" s="364" t="s">
        <v>879</v>
      </c>
      <c r="D12" s="360" t="s">
        <v>907</v>
      </c>
      <c r="E12" s="361"/>
      <c r="F12" s="362">
        <v>0</v>
      </c>
      <c r="G12" s="361"/>
      <c r="H12" s="363">
        <v>0</v>
      </c>
      <c r="I12" s="2"/>
      <c r="J12" s="2"/>
      <c r="K12" s="2"/>
      <c r="L12" s="2"/>
      <c r="M12" s="2"/>
      <c r="N12" s="2"/>
    </row>
    <row r="13" spans="2:14" ht="15" customHeight="1">
      <c r="B13" s="358" t="s">
        <v>557</v>
      </c>
      <c r="C13" s="364" t="s">
        <v>462</v>
      </c>
      <c r="D13" s="360" t="s">
        <v>907</v>
      </c>
      <c r="E13" s="361">
        <v>144093.689</v>
      </c>
      <c r="F13" s="362">
        <f>SUM(ИК!G9:G33)</f>
        <v>135560.803</v>
      </c>
      <c r="G13" s="361">
        <v>139120</v>
      </c>
      <c r="H13" s="363">
        <v>135560.803</v>
      </c>
      <c r="I13" s="2"/>
      <c r="J13" s="2"/>
      <c r="K13" s="2"/>
      <c r="L13" s="2"/>
      <c r="M13" s="2"/>
      <c r="N13" s="2"/>
    </row>
    <row r="14" spans="2:14" ht="15" customHeight="1">
      <c r="B14" s="358" t="s">
        <v>472</v>
      </c>
      <c r="C14" s="364" t="s">
        <v>773</v>
      </c>
      <c r="D14" s="360" t="s">
        <v>907</v>
      </c>
      <c r="E14" s="361">
        <v>4420.098</v>
      </c>
      <c r="F14" s="362">
        <f>ИК!G34</f>
        <v>5719.776</v>
      </c>
      <c r="G14" s="361">
        <v>4890</v>
      </c>
      <c r="H14" s="363">
        <v>5719.776</v>
      </c>
      <c r="I14" s="2"/>
      <c r="J14" s="2"/>
      <c r="K14" s="2"/>
      <c r="L14" s="2"/>
      <c r="M14" s="2"/>
      <c r="N14" s="2"/>
    </row>
    <row r="15" spans="2:14" ht="15" customHeight="1">
      <c r="B15" s="358" t="s">
        <v>971</v>
      </c>
      <c r="C15" s="364" t="s">
        <v>490</v>
      </c>
      <c r="D15" s="360" t="s">
        <v>907</v>
      </c>
      <c r="E15" s="365"/>
      <c r="F15" s="366">
        <v>0</v>
      </c>
      <c r="G15" s="365"/>
      <c r="H15" s="367">
        <v>0</v>
      </c>
      <c r="I15" s="2"/>
      <c r="J15" s="2"/>
      <c r="K15" s="2"/>
      <c r="L15" s="2"/>
      <c r="M15" s="2"/>
      <c r="N15" s="2"/>
    </row>
    <row r="16" spans="2:14" ht="15" customHeight="1">
      <c r="B16" s="368" t="s">
        <v>772</v>
      </c>
      <c r="C16" s="369" t="s">
        <v>748</v>
      </c>
      <c r="D16" s="370" t="s">
        <v>907</v>
      </c>
      <c r="E16" s="371">
        <v>0</v>
      </c>
      <c r="F16" s="372">
        <v>0</v>
      </c>
      <c r="G16" s="371">
        <v>0</v>
      </c>
      <c r="H16" s="373">
        <v>0</v>
      </c>
      <c r="I16" s="2"/>
      <c r="J16" s="2"/>
      <c r="K16" s="2"/>
      <c r="L16" s="2"/>
      <c r="M16" s="2"/>
      <c r="N16" s="2"/>
    </row>
    <row r="17" spans="2:14" ht="15" customHeight="1">
      <c r="B17" s="358" t="s">
        <v>857</v>
      </c>
      <c r="C17" s="359" t="s">
        <v>986</v>
      </c>
      <c r="D17" s="360" t="s">
        <v>907</v>
      </c>
      <c r="E17" s="361"/>
      <c r="F17" s="362">
        <v>0</v>
      </c>
      <c r="G17" s="361"/>
      <c r="H17" s="363">
        <v>0</v>
      </c>
      <c r="I17" s="2"/>
      <c r="J17" s="2"/>
      <c r="K17" s="2"/>
      <c r="L17" s="2"/>
      <c r="M17" s="2"/>
      <c r="N17" s="2"/>
    </row>
    <row r="18" spans="2:14" ht="15" customHeight="1">
      <c r="B18" s="358" t="s">
        <v>939</v>
      </c>
      <c r="C18" s="359" t="s">
        <v>983</v>
      </c>
      <c r="D18" s="360" t="s">
        <v>907</v>
      </c>
      <c r="E18" s="361"/>
      <c r="F18" s="362">
        <v>0</v>
      </c>
      <c r="G18" s="361"/>
      <c r="H18" s="363">
        <v>0</v>
      </c>
      <c r="I18" s="2"/>
      <c r="J18" s="2"/>
      <c r="K18" s="2"/>
      <c r="L18" s="2"/>
      <c r="M18" s="2"/>
      <c r="N18" s="2"/>
    </row>
    <row r="19" spans="2:14" ht="15" customHeight="1">
      <c r="B19" s="358" t="s">
        <v>468</v>
      </c>
      <c r="C19" s="359" t="s">
        <v>776</v>
      </c>
      <c r="D19" s="360" t="s">
        <v>907</v>
      </c>
      <c r="E19" s="361"/>
      <c r="F19" s="362">
        <v>0</v>
      </c>
      <c r="G19" s="361"/>
      <c r="H19" s="363">
        <v>0</v>
      </c>
      <c r="I19" s="2"/>
      <c r="J19" s="2"/>
      <c r="K19" s="2"/>
      <c r="L19" s="2"/>
      <c r="M19" s="2"/>
      <c r="N19" s="2"/>
    </row>
    <row r="20" spans="2:14" ht="15" customHeight="1">
      <c r="B20" s="358" t="s">
        <v>547</v>
      </c>
      <c r="C20" s="359" t="s">
        <v>459</v>
      </c>
      <c r="D20" s="374" t="s">
        <v>907</v>
      </c>
      <c r="E20" s="365"/>
      <c r="F20" s="366">
        <v>0</v>
      </c>
      <c r="G20" s="365"/>
      <c r="H20" s="367">
        <v>0</v>
      </c>
      <c r="I20" s="2"/>
      <c r="J20" s="2"/>
      <c r="K20" s="2"/>
      <c r="L20" s="2"/>
      <c r="M20" s="2"/>
      <c r="N20" s="2"/>
    </row>
    <row r="21" spans="2:14" ht="15" customHeight="1">
      <c r="B21" s="368" t="s">
        <v>507</v>
      </c>
      <c r="C21" s="369" t="s">
        <v>470</v>
      </c>
      <c r="D21" s="375" t="s">
        <v>907</v>
      </c>
      <c r="E21" s="376">
        <f>E10-E16</f>
        <v>148513.787</v>
      </c>
      <c r="F21" s="376">
        <f>F10-F16</f>
        <v>141280.57900000003</v>
      </c>
      <c r="G21" s="376">
        <f>G10-G16</f>
        <v>144010</v>
      </c>
      <c r="H21" s="376">
        <f>H10-H16</f>
        <v>141280.57900000003</v>
      </c>
      <c r="I21" s="2"/>
      <c r="J21" s="2"/>
      <c r="K21" s="2"/>
      <c r="L21" s="2"/>
      <c r="M21" s="2"/>
      <c r="N21" s="2"/>
    </row>
    <row r="22" spans="2:14" ht="14.25" customHeight="1">
      <c r="B22" s="358" t="s">
        <v>878</v>
      </c>
      <c r="C22" s="359" t="s">
        <v>49</v>
      </c>
      <c r="D22" s="374" t="s">
        <v>907</v>
      </c>
      <c r="E22" s="361"/>
      <c r="F22" s="377">
        <v>0</v>
      </c>
      <c r="G22" s="378">
        <v>3410.491</v>
      </c>
      <c r="H22" s="379">
        <v>4068.232</v>
      </c>
      <c r="I22" s="2"/>
      <c r="J22" s="2"/>
      <c r="K22" s="2"/>
      <c r="L22" s="2"/>
      <c r="M22" s="2"/>
      <c r="N22" s="2"/>
    </row>
    <row r="23" spans="2:14" ht="27" customHeight="1">
      <c r="B23" s="380" t="s">
        <v>436</v>
      </c>
      <c r="C23" s="381" t="s">
        <v>440</v>
      </c>
      <c r="D23" s="374" t="s">
        <v>907</v>
      </c>
      <c r="E23" s="382">
        <f>SUM(E24:E25)</f>
        <v>146702.079</v>
      </c>
      <c r="F23" s="383">
        <f>SUM(F24:F25)</f>
        <v>139556.917</v>
      </c>
      <c r="G23" s="382">
        <f>SUM(G24:G25)</f>
        <v>142260</v>
      </c>
      <c r="H23" s="384">
        <f>SUM(H24:H25)</f>
        <v>139556.917</v>
      </c>
      <c r="I23" s="2"/>
      <c r="J23" s="2"/>
      <c r="K23" s="2"/>
      <c r="L23" s="2"/>
      <c r="M23" s="2"/>
      <c r="N23" s="2"/>
    </row>
    <row r="24" spans="2:14" ht="27" customHeight="1">
      <c r="B24" s="385" t="s">
        <v>456</v>
      </c>
      <c r="C24" s="386" t="s">
        <v>511</v>
      </c>
      <c r="D24" s="375" t="s">
        <v>907</v>
      </c>
      <c r="E24" s="387">
        <v>142230.075</v>
      </c>
      <c r="F24" s="388">
        <f>ИК!G86</f>
        <v>135488.685</v>
      </c>
      <c r="G24" s="387">
        <v>138890</v>
      </c>
      <c r="H24" s="389">
        <v>135488.685</v>
      </c>
      <c r="I24" s="2"/>
      <c r="J24" s="2"/>
      <c r="K24" s="2"/>
      <c r="L24" s="2"/>
      <c r="M24" s="2"/>
      <c r="N24" s="2"/>
    </row>
    <row r="25" spans="2:14" ht="27" customHeight="1">
      <c r="B25" s="385" t="s">
        <v>524</v>
      </c>
      <c r="C25" s="386" t="s">
        <v>50</v>
      </c>
      <c r="D25" s="375" t="s">
        <v>907</v>
      </c>
      <c r="E25" s="387">
        <v>4472.004</v>
      </c>
      <c r="F25" s="388">
        <f>ИК!G83</f>
        <v>4068.232</v>
      </c>
      <c r="G25" s="387">
        <v>3370</v>
      </c>
      <c r="H25" s="389">
        <v>4068.232</v>
      </c>
      <c r="I25" s="2"/>
      <c r="J25" s="2"/>
      <c r="K25" s="2"/>
      <c r="L25" s="2"/>
      <c r="M25" s="2"/>
      <c r="N25" s="2"/>
    </row>
    <row r="26" spans="2:14" ht="15" customHeight="1">
      <c r="B26" s="380" t="s">
        <v>912</v>
      </c>
      <c r="C26" s="381" t="s">
        <v>506</v>
      </c>
      <c r="D26" s="374" t="s">
        <v>907</v>
      </c>
      <c r="E26" s="390">
        <f>E21-E23</f>
        <v>1811.7080000000133</v>
      </c>
      <c r="F26" s="390">
        <f>F21-F23</f>
        <v>1723.6620000000403</v>
      </c>
      <c r="G26" s="390">
        <f>G21-G23</f>
        <v>1750</v>
      </c>
      <c r="H26" s="390">
        <f>H21-H23</f>
        <v>1723.6620000000403</v>
      </c>
      <c r="I26" s="2"/>
      <c r="J26" s="2"/>
      <c r="K26" s="2"/>
      <c r="L26" s="2"/>
      <c r="M26" s="2"/>
      <c r="N26" s="2"/>
    </row>
    <row r="27" spans="2:14" ht="41.25" customHeight="1">
      <c r="B27" s="385" t="s">
        <v>492</v>
      </c>
      <c r="C27" s="386" t="s">
        <v>902</v>
      </c>
      <c r="D27" s="375" t="s">
        <v>914</v>
      </c>
      <c r="E27" s="391">
        <f>E26/E21*100</f>
        <v>1.2198921302841825</v>
      </c>
      <c r="F27" s="392">
        <f>F26/F21*100</f>
        <v>1.2200275594850443</v>
      </c>
      <c r="G27" s="391">
        <f>G26/G21*100</f>
        <v>1.215193389347962</v>
      </c>
      <c r="H27" s="391">
        <f>H26/H21*100</f>
        <v>1.2200275594850443</v>
      </c>
      <c r="I27" s="2"/>
      <c r="J27" s="46"/>
      <c r="K27" s="2"/>
      <c r="L27" s="2"/>
      <c r="M27" s="2"/>
      <c r="N27" s="2"/>
    </row>
    <row r="28" spans="2:14" ht="13.5" customHeight="1">
      <c r="B28" s="1226" t="s">
        <v>770</v>
      </c>
      <c r="C28" s="1224" t="s">
        <v>864</v>
      </c>
      <c r="D28" s="374" t="s">
        <v>907</v>
      </c>
      <c r="E28" s="393">
        <f aca="true" t="shared" si="0" ref="E28:G29">E30</f>
        <v>1680.174</v>
      </c>
      <c r="F28" s="394">
        <f t="shared" si="0"/>
        <v>1679.99</v>
      </c>
      <c r="G28" s="394">
        <f t="shared" si="0"/>
        <v>1691.86</v>
      </c>
      <c r="H28" s="395"/>
      <c r="I28" s="2"/>
      <c r="J28" s="2"/>
      <c r="K28" s="2"/>
      <c r="L28" s="2"/>
      <c r="M28" s="2"/>
      <c r="N28" s="2"/>
    </row>
    <row r="29" spans="2:14" ht="15" customHeight="1">
      <c r="B29" s="1227"/>
      <c r="C29" s="1225"/>
      <c r="D29" s="375" t="s">
        <v>914</v>
      </c>
      <c r="E29" s="396">
        <f t="shared" si="0"/>
        <v>1.17</v>
      </c>
      <c r="F29" s="397">
        <f t="shared" si="0"/>
        <v>1.17</v>
      </c>
      <c r="G29" s="397">
        <f t="shared" si="0"/>
        <v>1.17</v>
      </c>
      <c r="H29" s="398"/>
      <c r="I29" s="2"/>
      <c r="J29" s="2"/>
      <c r="K29" s="2"/>
      <c r="L29" s="2"/>
      <c r="M29" s="2"/>
      <c r="N29" s="2"/>
    </row>
    <row r="30" spans="2:14" ht="12.75" customHeight="1">
      <c r="B30" s="1226" t="s">
        <v>509</v>
      </c>
      <c r="C30" s="1224" t="s">
        <v>935</v>
      </c>
      <c r="D30" s="374" t="s">
        <v>907</v>
      </c>
      <c r="E30" s="399">
        <v>1680.174</v>
      </c>
      <c r="F30" s="394">
        <v>1679.99</v>
      </c>
      <c r="G30" s="394">
        <v>1691.86</v>
      </c>
      <c r="H30" s="400"/>
      <c r="I30" s="2"/>
      <c r="J30" s="2"/>
      <c r="K30" s="2"/>
      <c r="L30" s="2"/>
      <c r="M30" s="2"/>
      <c r="N30" s="2"/>
    </row>
    <row r="31" spans="2:14" ht="12.75" customHeight="1">
      <c r="B31" s="1227"/>
      <c r="C31" s="1225"/>
      <c r="D31" s="375" t="s">
        <v>914</v>
      </c>
      <c r="E31" s="396">
        <v>1.17</v>
      </c>
      <c r="F31" s="397">
        <v>1.17</v>
      </c>
      <c r="G31" s="397">
        <v>1.17</v>
      </c>
      <c r="H31" s="401"/>
      <c r="I31" s="2"/>
      <c r="J31" s="2"/>
      <c r="K31" s="2"/>
      <c r="L31" s="2"/>
      <c r="M31" s="2"/>
      <c r="N31" s="2"/>
    </row>
    <row r="32" spans="2:14" ht="15" customHeight="1">
      <c r="B32" s="380" t="s">
        <v>435</v>
      </c>
      <c r="C32" s="381" t="s">
        <v>620</v>
      </c>
      <c r="D32" s="374" t="s">
        <v>907</v>
      </c>
      <c r="E32" s="402">
        <f>E26-E28</f>
        <v>131.5340000000133</v>
      </c>
      <c r="F32" s="403">
        <f>F26-F28</f>
        <v>43.67200000004027</v>
      </c>
      <c r="G32" s="403">
        <f>G26-G28</f>
        <v>58.1400000000001</v>
      </c>
      <c r="H32" s="404"/>
      <c r="I32" s="2"/>
      <c r="J32" s="2"/>
      <c r="K32" s="2"/>
      <c r="L32" s="2"/>
      <c r="M32" s="2"/>
      <c r="N32" s="2"/>
    </row>
    <row r="33" spans="2:14" ht="39.75" customHeight="1">
      <c r="B33" s="405" t="s">
        <v>433</v>
      </c>
      <c r="C33" s="406" t="s">
        <v>999</v>
      </c>
      <c r="D33" s="407" t="s">
        <v>914</v>
      </c>
      <c r="E33" s="410">
        <f>E32/E21*100</f>
        <v>0.08856686147260745</v>
      </c>
      <c r="F33" s="410">
        <f>F32/F21*100</f>
        <v>0.030911538096145733</v>
      </c>
      <c r="G33" s="411">
        <f>G32/G21*100</f>
        <v>0.04037219637525179</v>
      </c>
      <c r="H33" s="412"/>
      <c r="I33" s="2"/>
      <c r="J33" s="5"/>
      <c r="K33" s="2"/>
      <c r="L33" s="2"/>
      <c r="M33" s="2"/>
      <c r="N33" s="2"/>
    </row>
    <row r="34" spans="2:14" ht="117.75" customHeight="1">
      <c r="B34" s="1217" t="s">
        <v>80</v>
      </c>
      <c r="C34" s="1217"/>
      <c r="D34" s="1217"/>
      <c r="E34" s="1218"/>
      <c r="F34" s="1218"/>
      <c r="G34" s="1218"/>
      <c r="H34" s="1218"/>
      <c r="I34" s="2"/>
      <c r="J34" s="2"/>
      <c r="K34" s="2"/>
      <c r="L34" s="2"/>
      <c r="M34" s="2"/>
      <c r="N34" s="2"/>
    </row>
    <row r="35" spans="2:14" ht="12.75">
      <c r="B35" s="72"/>
      <c r="C35" s="72"/>
      <c r="D35" s="72"/>
      <c r="E35" s="72"/>
      <c r="F35" s="72"/>
      <c r="G35" s="72"/>
      <c r="H35" s="72"/>
      <c r="I35" s="2"/>
      <c r="J35" s="2"/>
      <c r="K35" s="2"/>
      <c r="L35" s="2"/>
      <c r="M35" s="2"/>
      <c r="N35" s="2"/>
    </row>
    <row r="36" spans="1:8" ht="72.75" customHeight="1">
      <c r="A36" s="1"/>
      <c r="B36" s="117"/>
      <c r="C36" s="117"/>
      <c r="D36" s="117"/>
      <c r="E36" s="117"/>
      <c r="F36" s="117"/>
      <c r="G36" s="117"/>
      <c r="H36" s="117"/>
    </row>
    <row r="37" spans="1:8" ht="12.75" customHeight="1">
      <c r="A37" s="1"/>
      <c r="B37" s="1212" t="s">
        <v>434</v>
      </c>
      <c r="C37" s="1212"/>
      <c r="D37" s="1220" t="s">
        <v>705</v>
      </c>
      <c r="E37" s="1220"/>
      <c r="F37" s="1220"/>
      <c r="G37" s="1219" t="s">
        <v>257</v>
      </c>
      <c r="H37" s="1219"/>
    </row>
    <row r="38" spans="1:8" ht="15" customHeight="1">
      <c r="A38" s="1"/>
      <c r="B38" s="1215" t="s">
        <v>432</v>
      </c>
      <c r="C38" s="1216"/>
      <c r="D38" s="1214" t="s">
        <v>450</v>
      </c>
      <c r="E38" s="1214"/>
      <c r="F38" s="1214"/>
      <c r="G38" s="1214" t="s">
        <v>989</v>
      </c>
      <c r="H38" s="1214"/>
    </row>
    <row r="39" spans="1:8" ht="12.75">
      <c r="A39" s="1"/>
      <c r="B39" s="117"/>
      <c r="C39" s="117"/>
      <c r="D39" s="117"/>
      <c r="E39" s="117"/>
      <c r="F39" s="117"/>
      <c r="G39" s="117"/>
      <c r="H39" s="117"/>
    </row>
    <row r="40" spans="1:8" ht="12.75">
      <c r="A40" s="1"/>
      <c r="B40" s="117"/>
      <c r="C40" s="117"/>
      <c r="D40" s="117"/>
      <c r="E40" s="117"/>
      <c r="F40" s="117"/>
      <c r="G40" s="117"/>
      <c r="H40" s="117"/>
    </row>
    <row r="41" spans="2:8" ht="12.75">
      <c r="B41" s="117"/>
      <c r="C41" s="117"/>
      <c r="D41" s="117"/>
      <c r="E41" s="117"/>
      <c r="F41" s="117"/>
      <c r="G41" s="117"/>
      <c r="H41" s="117"/>
    </row>
    <row r="42" spans="2:8" ht="12.75">
      <c r="B42" s="117"/>
      <c r="C42" s="117"/>
      <c r="D42" s="117"/>
      <c r="E42" s="117"/>
      <c r="F42" s="117"/>
      <c r="G42" s="117"/>
      <c r="H42" s="117"/>
    </row>
    <row r="43" spans="2:8" ht="12.75">
      <c r="B43" s="117"/>
      <c r="C43" s="117"/>
      <c r="D43" s="117"/>
      <c r="E43" s="117"/>
      <c r="F43" s="117"/>
      <c r="G43" s="117"/>
      <c r="H43" s="117"/>
    </row>
    <row r="44" spans="2:8" ht="12.75">
      <c r="B44" s="117"/>
      <c r="C44" s="117"/>
      <c r="D44" s="117"/>
      <c r="E44" s="117"/>
      <c r="F44" s="117"/>
      <c r="G44" s="117"/>
      <c r="H44" s="117"/>
    </row>
    <row r="45" spans="2:8" ht="12.75">
      <c r="B45" s="117"/>
      <c r="C45" s="117"/>
      <c r="D45" s="117"/>
      <c r="E45" s="117"/>
      <c r="F45" s="117"/>
      <c r="G45" s="117"/>
      <c r="H45" s="117"/>
    </row>
    <row r="46" spans="2:8" ht="12.75">
      <c r="B46" s="117"/>
      <c r="C46" s="117"/>
      <c r="D46" s="117"/>
      <c r="E46" s="117"/>
      <c r="F46" s="117"/>
      <c r="G46" s="117"/>
      <c r="H46" s="117"/>
    </row>
    <row r="47" spans="2:8" ht="12.75">
      <c r="B47" s="117"/>
      <c r="C47" s="117"/>
      <c r="D47" s="117"/>
      <c r="E47" s="117"/>
      <c r="F47" s="117"/>
      <c r="G47" s="117"/>
      <c r="H47" s="117"/>
    </row>
    <row r="48" spans="2:8" ht="12.75">
      <c r="B48" s="117"/>
      <c r="C48" s="117"/>
      <c r="D48" s="117"/>
      <c r="E48" s="117"/>
      <c r="F48" s="117"/>
      <c r="G48" s="117"/>
      <c r="H48" s="117"/>
    </row>
    <row r="49" spans="2:8" ht="12.75">
      <c r="B49" s="117"/>
      <c r="C49" s="117"/>
      <c r="D49" s="117"/>
      <c r="E49" s="117"/>
      <c r="F49" s="117"/>
      <c r="G49" s="117"/>
      <c r="H49" s="117"/>
    </row>
    <row r="50" spans="2:8" ht="12.75">
      <c r="B50" s="117"/>
      <c r="C50" s="117"/>
      <c r="D50" s="117"/>
      <c r="E50" s="117"/>
      <c r="F50" s="117"/>
      <c r="G50" s="117"/>
      <c r="H50" s="117"/>
    </row>
    <row r="51" spans="2:8" ht="12.75">
      <c r="B51" s="117"/>
      <c r="C51" s="117"/>
      <c r="D51" s="117"/>
      <c r="E51" s="117"/>
      <c r="F51" s="117"/>
      <c r="G51" s="117"/>
      <c r="H51" s="117"/>
    </row>
    <row r="52" spans="2:8" ht="12.75">
      <c r="B52" s="117"/>
      <c r="C52" s="117"/>
      <c r="D52" s="117"/>
      <c r="E52" s="117"/>
      <c r="F52" s="117"/>
      <c r="G52" s="117"/>
      <c r="H52" s="117"/>
    </row>
    <row r="53" spans="2:8" ht="12.75">
      <c r="B53" s="117"/>
      <c r="C53" s="117"/>
      <c r="D53" s="117"/>
      <c r="E53" s="117"/>
      <c r="F53" s="117"/>
      <c r="G53" s="117"/>
      <c r="H53" s="117"/>
    </row>
    <row r="54" spans="2:8" ht="12.75">
      <c r="B54" s="117"/>
      <c r="C54" s="117"/>
      <c r="D54" s="117"/>
      <c r="E54" s="117"/>
      <c r="F54" s="117"/>
      <c r="G54" s="117"/>
      <c r="H54" s="117"/>
    </row>
    <row r="55" spans="2:8" ht="12.75">
      <c r="B55" s="117"/>
      <c r="C55" s="117"/>
      <c r="D55" s="117"/>
      <c r="E55" s="117"/>
      <c r="F55" s="117"/>
      <c r="G55" s="117"/>
      <c r="H55" s="117"/>
    </row>
    <row r="56" spans="2:8" ht="12.75">
      <c r="B56" s="117"/>
      <c r="C56" s="117"/>
      <c r="D56" s="117"/>
      <c r="E56" s="117"/>
      <c r="F56" s="117"/>
      <c r="G56" s="117"/>
      <c r="H56" s="117"/>
    </row>
    <row r="57" spans="2:8" ht="12.75">
      <c r="B57" s="117"/>
      <c r="C57" s="117"/>
      <c r="D57" s="117"/>
      <c r="E57" s="117"/>
      <c r="F57" s="117"/>
      <c r="G57" s="117"/>
      <c r="H57" s="117"/>
    </row>
    <row r="58" spans="2:8" ht="12.75">
      <c r="B58" s="117"/>
      <c r="C58" s="117"/>
      <c r="D58" s="117"/>
      <c r="E58" s="117"/>
      <c r="F58" s="117"/>
      <c r="G58" s="117"/>
      <c r="H58" s="117"/>
    </row>
    <row r="59" spans="2:8" ht="12.75">
      <c r="B59" s="117"/>
      <c r="C59" s="117"/>
      <c r="D59" s="117"/>
      <c r="E59" s="117"/>
      <c r="F59" s="117"/>
      <c r="G59" s="117"/>
      <c r="H59" s="117"/>
    </row>
    <row r="60" spans="2:8" ht="12.75">
      <c r="B60" s="117"/>
      <c r="C60" s="117"/>
      <c r="D60" s="117"/>
      <c r="E60" s="117"/>
      <c r="F60" s="117"/>
      <c r="G60" s="117"/>
      <c r="H60" s="117"/>
    </row>
    <row r="61" spans="2:8" ht="12.75">
      <c r="B61" s="117"/>
      <c r="C61" s="117"/>
      <c r="D61" s="117"/>
      <c r="E61" s="117"/>
      <c r="F61" s="117"/>
      <c r="G61" s="117"/>
      <c r="H61" s="117"/>
    </row>
    <row r="62" spans="2:8" ht="12.75">
      <c r="B62" s="117"/>
      <c r="C62" s="117"/>
      <c r="D62" s="117"/>
      <c r="E62" s="117"/>
      <c r="F62" s="117"/>
      <c r="G62" s="117"/>
      <c r="H62" s="117"/>
    </row>
    <row r="63" spans="2:8" ht="12.75">
      <c r="B63" s="117"/>
      <c r="C63" s="117"/>
      <c r="D63" s="117"/>
      <c r="E63" s="117"/>
      <c r="F63" s="117"/>
      <c r="G63" s="117"/>
      <c r="H63" s="117"/>
    </row>
    <row r="64" spans="2:8" ht="12.75">
      <c r="B64" s="117"/>
      <c r="C64" s="117"/>
      <c r="D64" s="117"/>
      <c r="E64" s="117"/>
      <c r="F64" s="117"/>
      <c r="G64" s="117"/>
      <c r="H64" s="117"/>
    </row>
    <row r="65" spans="2:8" ht="12.75">
      <c r="B65" s="117"/>
      <c r="C65" s="117"/>
      <c r="D65" s="117"/>
      <c r="E65" s="117"/>
      <c r="F65" s="117"/>
      <c r="G65" s="117"/>
      <c r="H65" s="117"/>
    </row>
    <row r="66" spans="2:8" ht="12.75">
      <c r="B66" s="117"/>
      <c r="C66" s="117"/>
      <c r="D66" s="117"/>
      <c r="E66" s="117"/>
      <c r="F66" s="117"/>
      <c r="G66" s="117"/>
      <c r="H66" s="117"/>
    </row>
    <row r="67" spans="2:8" ht="12.75">
      <c r="B67" s="117"/>
      <c r="C67" s="117"/>
      <c r="D67" s="117"/>
      <c r="E67" s="117"/>
      <c r="F67" s="117"/>
      <c r="G67" s="117"/>
      <c r="H67" s="117"/>
    </row>
    <row r="68" spans="2:8" ht="12.75">
      <c r="B68" s="117"/>
      <c r="C68" s="117"/>
      <c r="D68" s="117"/>
      <c r="E68" s="117"/>
      <c r="F68" s="117"/>
      <c r="G68" s="117"/>
      <c r="H68" s="117"/>
    </row>
    <row r="69" spans="2:8" ht="12.75">
      <c r="B69" s="117"/>
      <c r="C69" s="117"/>
      <c r="D69" s="117"/>
      <c r="E69" s="117"/>
      <c r="F69" s="117"/>
      <c r="G69" s="117"/>
      <c r="H69" s="117"/>
    </row>
    <row r="70" spans="2:8" ht="12.75">
      <c r="B70" s="117"/>
      <c r="C70" s="117"/>
      <c r="D70" s="117"/>
      <c r="E70" s="117"/>
      <c r="F70" s="117"/>
      <c r="G70" s="117"/>
      <c r="H70" s="117"/>
    </row>
    <row r="71" spans="2:8" ht="12.75">
      <c r="B71" s="117"/>
      <c r="C71" s="117"/>
      <c r="D71" s="117"/>
      <c r="E71" s="117"/>
      <c r="F71" s="117"/>
      <c r="G71" s="117"/>
      <c r="H71" s="117"/>
    </row>
    <row r="72" spans="2:8" ht="12.75">
      <c r="B72" s="13"/>
      <c r="C72" s="13"/>
      <c r="D72" s="13"/>
      <c r="E72" s="13"/>
      <c r="F72" s="13"/>
      <c r="G72" s="13"/>
      <c r="H72" s="13"/>
    </row>
    <row r="73" spans="2:8" ht="12.75">
      <c r="B73" s="13"/>
      <c r="C73" s="13"/>
      <c r="D73" s="13"/>
      <c r="E73" s="13"/>
      <c r="F73" s="13"/>
      <c r="G73" s="13"/>
      <c r="H73" s="13"/>
    </row>
    <row r="74" spans="2:8" ht="12.75">
      <c r="B74" s="13"/>
      <c r="C74" s="13"/>
      <c r="D74" s="13"/>
      <c r="E74" s="13"/>
      <c r="F74" s="13"/>
      <c r="G74" s="13"/>
      <c r="H74" s="13"/>
    </row>
    <row r="75" spans="2:8" ht="12.75">
      <c r="B75" s="13"/>
      <c r="C75" s="13"/>
      <c r="D75" s="13"/>
      <c r="E75" s="13"/>
      <c r="F75" s="13"/>
      <c r="G75" s="13"/>
      <c r="H75" s="13"/>
    </row>
    <row r="76" spans="2:8" ht="12.75">
      <c r="B76" s="13"/>
      <c r="C76" s="13"/>
      <c r="D76" s="13"/>
      <c r="E76" s="13"/>
      <c r="F76" s="13"/>
      <c r="G76" s="13"/>
      <c r="H76" s="13"/>
    </row>
    <row r="77" spans="2:8" ht="12.75">
      <c r="B77" s="13"/>
      <c r="C77" s="13"/>
      <c r="D77" s="13"/>
      <c r="E77" s="13"/>
      <c r="F77" s="13"/>
      <c r="G77" s="13"/>
      <c r="H77" s="13"/>
    </row>
    <row r="78" spans="2:8" ht="12.75">
      <c r="B78" s="13"/>
      <c r="C78" s="13"/>
      <c r="D78" s="13"/>
      <c r="E78" s="13"/>
      <c r="F78" s="13"/>
      <c r="G78" s="13"/>
      <c r="H78" s="13"/>
    </row>
    <row r="79" spans="2:8" ht="12.75">
      <c r="B79" s="13"/>
      <c r="C79" s="13"/>
      <c r="D79" s="13"/>
      <c r="E79" s="13"/>
      <c r="F79" s="13"/>
      <c r="G79" s="13"/>
      <c r="H79" s="13"/>
    </row>
    <row r="80" spans="2:8" ht="12.75">
      <c r="B80" s="13"/>
      <c r="C80" s="13"/>
      <c r="D80" s="13"/>
      <c r="E80" s="13"/>
      <c r="F80" s="13"/>
      <c r="G80" s="13"/>
      <c r="H80" s="13"/>
    </row>
    <row r="81" spans="2:8" ht="12.75">
      <c r="B81" s="13"/>
      <c r="C81" s="13"/>
      <c r="D81" s="13"/>
      <c r="E81" s="13"/>
      <c r="F81" s="13"/>
      <c r="G81" s="13"/>
      <c r="H81" s="13"/>
    </row>
    <row r="82" spans="2:8" ht="12.75">
      <c r="B82" s="13"/>
      <c r="C82" s="13"/>
      <c r="D82" s="13"/>
      <c r="E82" s="13"/>
      <c r="F82" s="13"/>
      <c r="G82" s="13"/>
      <c r="H82" s="13"/>
    </row>
    <row r="83" spans="2:8" ht="12.75">
      <c r="B83" s="13"/>
      <c r="C83" s="13"/>
      <c r="D83" s="13"/>
      <c r="E83" s="13"/>
      <c r="F83" s="13"/>
      <c r="G83" s="13"/>
      <c r="H83" s="13"/>
    </row>
    <row r="84" spans="2:8" ht="12.75">
      <c r="B84" s="13"/>
      <c r="C84" s="13"/>
      <c r="D84" s="13"/>
      <c r="E84" s="13"/>
      <c r="F84" s="13"/>
      <c r="G84" s="13"/>
      <c r="H84" s="13"/>
    </row>
    <row r="85" spans="2:8" ht="12.75">
      <c r="B85" s="13"/>
      <c r="C85" s="13"/>
      <c r="D85" s="13"/>
      <c r="E85" s="13"/>
      <c r="F85" s="13"/>
      <c r="G85" s="13"/>
      <c r="H85" s="13"/>
    </row>
    <row r="86" spans="2:8" ht="12.75">
      <c r="B86" s="13"/>
      <c r="C86" s="13"/>
      <c r="D86" s="13"/>
      <c r="E86" s="13"/>
      <c r="F86" s="13"/>
      <c r="G86" s="13"/>
      <c r="H86" s="13"/>
    </row>
  </sheetData>
  <sheetProtection/>
  <mergeCells count="18">
    <mergeCell ref="C30:C31"/>
    <mergeCell ref="B30:B31"/>
    <mergeCell ref="D7:D8"/>
    <mergeCell ref="E7:H7"/>
    <mergeCell ref="C28:C29"/>
    <mergeCell ref="B28:B29"/>
    <mergeCell ref="B7:B8"/>
    <mergeCell ref="C7:C8"/>
    <mergeCell ref="B37:C37"/>
    <mergeCell ref="B2:H2"/>
    <mergeCell ref="G38:H38"/>
    <mergeCell ref="D38:F38"/>
    <mergeCell ref="B38:C38"/>
    <mergeCell ref="B34:H34"/>
    <mergeCell ref="G37:H37"/>
    <mergeCell ref="D37:F37"/>
    <mergeCell ref="B4:H4"/>
    <mergeCell ref="B5:H5"/>
  </mergeCells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zoomScalePageLayoutView="0" workbookViewId="0" topLeftCell="A1">
      <pane ySplit="9" topLeftCell="BM10" activePane="bottomLeft" state="frozen"/>
      <selection pane="topLeft" activeCell="C6" sqref="C6"/>
      <selection pane="bottomLeft" activeCell="K79" sqref="K79"/>
    </sheetView>
  </sheetViews>
  <sheetFormatPr defaultColWidth="9.16015625" defaultRowHeight="12.75"/>
  <cols>
    <col min="1" max="1" width="4.5" style="0" customWidth="1"/>
    <col min="2" max="2" width="5.66015625" style="0" customWidth="1"/>
    <col min="3" max="3" width="56" style="0" customWidth="1"/>
    <col min="4" max="4" width="13.33203125" style="0" customWidth="1"/>
    <col min="5" max="5" width="15" style="0" customWidth="1"/>
    <col min="6" max="6" width="11.83203125" style="0" customWidth="1"/>
    <col min="7" max="7" width="12.83203125" style="0" customWidth="1"/>
    <col min="8" max="8" width="13.66015625" style="0" customWidth="1"/>
    <col min="9" max="9" width="14.83203125" style="0" customWidth="1"/>
    <col min="10" max="10" width="13.33203125" style="0" customWidth="1"/>
    <col min="11" max="11" width="14.16015625" style="0" customWidth="1"/>
    <col min="12" max="250" width="9.16015625" style="0" customWidth="1"/>
  </cols>
  <sheetData>
    <row r="1" spans="1:5" ht="12.75">
      <c r="A1" s="13"/>
      <c r="B1" s="13"/>
      <c r="C1" s="13"/>
      <c r="D1" s="13"/>
      <c r="E1" s="13"/>
    </row>
    <row r="2" spans="1:10" ht="12.75">
      <c r="A2" s="13"/>
      <c r="B2" s="1233" t="s">
        <v>591</v>
      </c>
      <c r="C2" s="1233"/>
      <c r="D2" s="1233"/>
      <c r="E2" s="1233"/>
      <c r="F2" s="1233"/>
      <c r="G2" s="1233"/>
      <c r="H2" s="1233"/>
      <c r="I2" s="1233"/>
      <c r="J2" s="1233"/>
    </row>
    <row r="3" spans="1:5" ht="12.75">
      <c r="A3" s="13"/>
      <c r="B3" s="13"/>
      <c r="C3" s="13"/>
      <c r="D3" s="13"/>
      <c r="E3" s="13"/>
    </row>
    <row r="4" spans="1:10" ht="12.75">
      <c r="A4" s="13"/>
      <c r="B4" s="1234" t="str">
        <f>Сводка!L3</f>
        <v>УМУП "Ульяновскводоканал"</v>
      </c>
      <c r="C4" s="1234"/>
      <c r="D4" s="1234"/>
      <c r="E4" s="1234"/>
      <c r="F4" s="1234"/>
      <c r="G4" s="1234"/>
      <c r="H4" s="1234"/>
      <c r="I4" s="1234"/>
      <c r="J4" s="1234"/>
    </row>
    <row r="5" spans="1:10" ht="12.75">
      <c r="A5" s="13"/>
      <c r="B5" s="1235" t="s">
        <v>46</v>
      </c>
      <c r="C5" s="1235"/>
      <c r="D5" s="1235"/>
      <c r="E5" s="1235"/>
      <c r="F5" s="1235"/>
      <c r="G5" s="1235"/>
      <c r="H5" s="1235"/>
      <c r="I5" s="1235"/>
      <c r="J5" s="1235"/>
    </row>
    <row r="6" spans="2:10" ht="13.5" thickBot="1">
      <c r="B6" s="13"/>
      <c r="C6" s="13"/>
      <c r="D6" s="13"/>
      <c r="E6" s="13"/>
      <c r="F6" s="13"/>
      <c r="G6" s="13"/>
      <c r="H6" s="13"/>
      <c r="I6" s="13"/>
      <c r="J6" s="13"/>
    </row>
    <row r="7" spans="2:10" ht="12.75" customHeight="1" thickBot="1">
      <c r="B7" s="1239" t="s">
        <v>993</v>
      </c>
      <c r="C7" s="1240" t="s">
        <v>870</v>
      </c>
      <c r="D7" s="1240" t="s">
        <v>556</v>
      </c>
      <c r="E7" s="1242" t="s">
        <v>923</v>
      </c>
      <c r="F7" s="1242"/>
      <c r="G7" s="1242"/>
      <c r="H7" s="1242"/>
      <c r="I7" s="1242"/>
      <c r="J7" s="1242"/>
    </row>
    <row r="8" spans="2:10" ht="14.25" customHeight="1" thickBot="1">
      <c r="B8" s="1239"/>
      <c r="C8" s="1240"/>
      <c r="D8" s="1241"/>
      <c r="E8" s="413" t="s">
        <v>498</v>
      </c>
      <c r="F8" s="90" t="s">
        <v>891</v>
      </c>
      <c r="G8" s="90" t="s">
        <v>862</v>
      </c>
      <c r="H8" s="90" t="s">
        <v>451</v>
      </c>
      <c r="I8" s="90" t="s">
        <v>782</v>
      </c>
      <c r="J8" s="91" t="s">
        <v>607</v>
      </c>
    </row>
    <row r="9" spans="2:10" ht="13.5" thickBot="1">
      <c r="B9" s="414">
        <v>1</v>
      </c>
      <c r="C9" s="415">
        <v>2</v>
      </c>
      <c r="D9" s="416">
        <v>3</v>
      </c>
      <c r="E9" s="417">
        <v>4</v>
      </c>
      <c r="F9" s="417">
        <v>5</v>
      </c>
      <c r="G9" s="417">
        <v>6</v>
      </c>
      <c r="H9" s="417">
        <v>7</v>
      </c>
      <c r="I9" s="418">
        <v>8</v>
      </c>
      <c r="J9" s="419">
        <v>9</v>
      </c>
    </row>
    <row r="10" spans="2:10" ht="12.75">
      <c r="B10" s="420" t="s">
        <v>762</v>
      </c>
      <c r="C10" s="421" t="s">
        <v>883</v>
      </c>
      <c r="D10" s="422" t="s">
        <v>907</v>
      </c>
      <c r="E10" s="423">
        <f>SUM(F10:J10)</f>
        <v>141280.579</v>
      </c>
      <c r="F10" s="424">
        <v>0</v>
      </c>
      <c r="G10" s="424">
        <v>0</v>
      </c>
      <c r="H10" s="424">
        <f>SUM(H11:H15)</f>
        <v>30473.747</v>
      </c>
      <c r="I10" s="425">
        <f>SUM(I11:I15)</f>
        <v>105575.917</v>
      </c>
      <c r="J10" s="426">
        <f>SUM(J11:J15)</f>
        <v>5230.915</v>
      </c>
    </row>
    <row r="11" spans="2:10" ht="13.5" customHeight="1">
      <c r="B11" s="385" t="s">
        <v>968</v>
      </c>
      <c r="C11" s="427" t="s">
        <v>774</v>
      </c>
      <c r="D11" s="228" t="s">
        <v>907</v>
      </c>
      <c r="E11" s="428">
        <v>0</v>
      </c>
      <c r="F11" s="429"/>
      <c r="G11" s="429"/>
      <c r="H11" s="429"/>
      <c r="I11" s="430"/>
      <c r="J11" s="431"/>
    </row>
    <row r="12" spans="2:10" ht="12.75">
      <c r="B12" s="358" t="s">
        <v>868</v>
      </c>
      <c r="C12" s="432" t="s">
        <v>879</v>
      </c>
      <c r="D12" s="218" t="s">
        <v>907</v>
      </c>
      <c r="E12" s="433">
        <v>0</v>
      </c>
      <c r="F12" s="434"/>
      <c r="G12" s="434"/>
      <c r="H12" s="434"/>
      <c r="I12" s="435"/>
      <c r="J12" s="436"/>
    </row>
    <row r="13" spans="2:10" ht="12.75">
      <c r="B13" s="385" t="s">
        <v>557</v>
      </c>
      <c r="C13" s="437" t="s">
        <v>924</v>
      </c>
      <c r="D13" s="228" t="s">
        <v>907</v>
      </c>
      <c r="E13" s="428">
        <f>SUM(F13:J13)</f>
        <v>135560.803</v>
      </c>
      <c r="F13" s="429"/>
      <c r="G13" s="429"/>
      <c r="H13" s="429">
        <v>30473.747</v>
      </c>
      <c r="I13" s="430">
        <v>99856.141</v>
      </c>
      <c r="J13" s="431">
        <v>5230.915</v>
      </c>
    </row>
    <row r="14" spans="2:10" ht="12.75">
      <c r="B14" s="358" t="s">
        <v>472</v>
      </c>
      <c r="C14" s="432" t="s">
        <v>455</v>
      </c>
      <c r="D14" s="218" t="s">
        <v>907</v>
      </c>
      <c r="E14" s="433">
        <f>SUM(F14:J14)</f>
        <v>5719.776</v>
      </c>
      <c r="F14" s="434"/>
      <c r="G14" s="434"/>
      <c r="H14" s="434"/>
      <c r="I14" s="435">
        <f>ИК!G34</f>
        <v>5719.776</v>
      </c>
      <c r="J14" s="436"/>
    </row>
    <row r="15" spans="2:11" ht="12.75">
      <c r="B15" s="385" t="s">
        <v>971</v>
      </c>
      <c r="C15" s="437" t="s">
        <v>490</v>
      </c>
      <c r="D15" s="228" t="s">
        <v>907</v>
      </c>
      <c r="E15" s="428">
        <v>0</v>
      </c>
      <c r="F15" s="438"/>
      <c r="G15" s="438"/>
      <c r="H15" s="438"/>
      <c r="I15" s="439"/>
      <c r="J15" s="440"/>
      <c r="K15" s="21"/>
    </row>
    <row r="16" spans="2:10" ht="12.75">
      <c r="B16" s="441" t="s">
        <v>627</v>
      </c>
      <c r="C16" s="442" t="s">
        <v>888</v>
      </c>
      <c r="D16" s="228" t="s">
        <v>907</v>
      </c>
      <c r="E16" s="428">
        <v>0</v>
      </c>
      <c r="F16" s="443">
        <v>0</v>
      </c>
      <c r="G16" s="443">
        <v>0</v>
      </c>
      <c r="H16" s="443">
        <v>0</v>
      </c>
      <c r="I16" s="444">
        <v>0</v>
      </c>
      <c r="J16" s="445">
        <v>0</v>
      </c>
    </row>
    <row r="17" spans="2:10" ht="12.75">
      <c r="B17" s="358" t="s">
        <v>857</v>
      </c>
      <c r="C17" s="446" t="s">
        <v>986</v>
      </c>
      <c r="D17" s="218" t="s">
        <v>907</v>
      </c>
      <c r="E17" s="433">
        <v>0</v>
      </c>
      <c r="F17" s="447"/>
      <c r="G17" s="447"/>
      <c r="H17" s="447"/>
      <c r="I17" s="448"/>
      <c r="J17" s="449"/>
    </row>
    <row r="18" spans="2:10" ht="12.75">
      <c r="B18" s="385" t="s">
        <v>939</v>
      </c>
      <c r="C18" s="437" t="s">
        <v>983</v>
      </c>
      <c r="D18" s="228" t="s">
        <v>907</v>
      </c>
      <c r="E18" s="428">
        <v>0</v>
      </c>
      <c r="F18" s="429"/>
      <c r="G18" s="429"/>
      <c r="H18" s="429"/>
      <c r="I18" s="430"/>
      <c r="J18" s="431"/>
    </row>
    <row r="19" spans="2:10" ht="12.75">
      <c r="B19" s="358" t="s">
        <v>468</v>
      </c>
      <c r="C19" s="432" t="s">
        <v>776</v>
      </c>
      <c r="D19" s="218" t="s">
        <v>907</v>
      </c>
      <c r="E19" s="433">
        <v>0</v>
      </c>
      <c r="F19" s="434"/>
      <c r="G19" s="434"/>
      <c r="H19" s="434"/>
      <c r="I19" s="435"/>
      <c r="J19" s="436"/>
    </row>
    <row r="20" spans="2:10" ht="12.75">
      <c r="B20" s="385" t="s">
        <v>547</v>
      </c>
      <c r="C20" s="437" t="s">
        <v>459</v>
      </c>
      <c r="D20" s="228" t="s">
        <v>907</v>
      </c>
      <c r="E20" s="428">
        <v>0</v>
      </c>
      <c r="F20" s="438"/>
      <c r="G20" s="438"/>
      <c r="H20" s="438"/>
      <c r="I20" s="439"/>
      <c r="J20" s="440"/>
    </row>
    <row r="21" spans="2:10" ht="24" customHeight="1">
      <c r="B21" s="307" t="s">
        <v>603</v>
      </c>
      <c r="C21" s="283" t="s">
        <v>624</v>
      </c>
      <c r="D21" s="126" t="s">
        <v>907</v>
      </c>
      <c r="E21" s="450"/>
      <c r="F21" s="446"/>
      <c r="G21" s="451">
        <v>0</v>
      </c>
      <c r="H21" s="451">
        <v>0</v>
      </c>
      <c r="I21" s="452">
        <f>SUM(I22:I24)</f>
        <v>30035.664</v>
      </c>
      <c r="J21" s="453">
        <f>SUM(J22:J25)</f>
        <v>50110.4275</v>
      </c>
    </row>
    <row r="22" spans="2:10" ht="12.75">
      <c r="B22" s="358" t="s">
        <v>878</v>
      </c>
      <c r="C22" s="432" t="s">
        <v>439</v>
      </c>
      <c r="D22" s="146" t="s">
        <v>907</v>
      </c>
      <c r="E22" s="454"/>
      <c r="F22" s="455"/>
      <c r="G22" s="456">
        <v>0</v>
      </c>
      <c r="H22" s="457">
        <v>0</v>
      </c>
      <c r="I22" s="457">
        <v>0</v>
      </c>
      <c r="J22" s="458"/>
    </row>
    <row r="23" spans="2:10" ht="12.75">
      <c r="B23" s="385" t="s">
        <v>975</v>
      </c>
      <c r="C23" s="437" t="s">
        <v>467</v>
      </c>
      <c r="D23" s="225" t="s">
        <v>907</v>
      </c>
      <c r="E23" s="459"/>
      <c r="F23" s="446"/>
      <c r="G23" s="460"/>
      <c r="H23" s="443">
        <v>0</v>
      </c>
      <c r="I23" s="461">
        <v>0</v>
      </c>
      <c r="J23" s="462"/>
    </row>
    <row r="24" spans="2:10" ht="12.75">
      <c r="B24" s="358" t="s">
        <v>477</v>
      </c>
      <c r="C24" s="432" t="s">
        <v>466</v>
      </c>
      <c r="D24" s="146" t="s">
        <v>907</v>
      </c>
      <c r="E24" s="454"/>
      <c r="F24" s="442"/>
      <c r="G24" s="442"/>
      <c r="H24" s="455"/>
      <c r="I24" s="463">
        <f>H29</f>
        <v>30035.664</v>
      </c>
      <c r="J24" s="464">
        <v>0</v>
      </c>
    </row>
    <row r="25" spans="2:10" ht="12.75">
      <c r="B25" s="385" t="s">
        <v>616</v>
      </c>
      <c r="C25" s="437" t="s">
        <v>753</v>
      </c>
      <c r="D25" s="225" t="s">
        <v>907</v>
      </c>
      <c r="E25" s="459"/>
      <c r="F25" s="465"/>
      <c r="G25" s="465"/>
      <c r="H25" s="465"/>
      <c r="I25" s="466"/>
      <c r="J25" s="445">
        <f>I30</f>
        <v>50110.4275</v>
      </c>
    </row>
    <row r="26" spans="2:10" ht="23.25" customHeight="1">
      <c r="B26" s="307" t="s">
        <v>515</v>
      </c>
      <c r="C26" s="283" t="s">
        <v>623</v>
      </c>
      <c r="D26" s="126" t="s">
        <v>907</v>
      </c>
      <c r="E26" s="467"/>
      <c r="F26" s="468">
        <f>SUM(F27:F30)</f>
        <v>0</v>
      </c>
      <c r="G26" s="468">
        <f>SUM(G27:G30)</f>
        <v>0</v>
      </c>
      <c r="H26" s="468">
        <f>SUM(H27:H30)</f>
        <v>30035.664</v>
      </c>
      <c r="I26" s="468">
        <f>SUM(I27:I30)</f>
        <v>50110.4275</v>
      </c>
      <c r="J26" s="469"/>
    </row>
    <row r="27" spans="2:10" ht="12.75">
      <c r="B27" s="358" t="s">
        <v>456</v>
      </c>
      <c r="C27" s="432" t="s">
        <v>461</v>
      </c>
      <c r="D27" s="146" t="s">
        <v>907</v>
      </c>
      <c r="E27" s="472"/>
      <c r="F27" s="434"/>
      <c r="G27" s="473"/>
      <c r="H27" s="442"/>
      <c r="I27" s="442"/>
      <c r="J27" s="474"/>
    </row>
    <row r="28" spans="2:10" ht="12.75">
      <c r="B28" s="385" t="s">
        <v>524</v>
      </c>
      <c r="C28" s="437" t="s">
        <v>761</v>
      </c>
      <c r="D28" s="225" t="s">
        <v>907</v>
      </c>
      <c r="E28" s="475"/>
      <c r="F28" s="430"/>
      <c r="G28" s="429"/>
      <c r="H28" s="476"/>
      <c r="I28" s="446"/>
      <c r="J28" s="477"/>
    </row>
    <row r="29" spans="2:11" ht="12.75">
      <c r="B29" s="358" t="s">
        <v>786</v>
      </c>
      <c r="C29" s="432" t="s">
        <v>760</v>
      </c>
      <c r="D29" s="146" t="s">
        <v>907</v>
      </c>
      <c r="E29" s="472"/>
      <c r="F29" s="435"/>
      <c r="G29" s="435"/>
      <c r="H29" s="434">
        <v>30035.664</v>
      </c>
      <c r="I29" s="473"/>
      <c r="J29" s="474"/>
      <c r="K29" s="21"/>
    </row>
    <row r="30" spans="2:10" ht="12.75">
      <c r="B30" s="385" t="s">
        <v>933</v>
      </c>
      <c r="C30" s="437" t="s">
        <v>921</v>
      </c>
      <c r="D30" s="225" t="s">
        <v>907</v>
      </c>
      <c r="E30" s="478"/>
      <c r="F30" s="479"/>
      <c r="G30" s="466"/>
      <c r="H30" s="439"/>
      <c r="I30" s="438">
        <v>50110.4275</v>
      </c>
      <c r="J30" s="462"/>
    </row>
    <row r="31" spans="2:11" ht="14.25" customHeight="1">
      <c r="B31" s="441" t="s">
        <v>517</v>
      </c>
      <c r="C31" s="283" t="s">
        <v>503</v>
      </c>
      <c r="D31" s="228" t="s">
        <v>907</v>
      </c>
      <c r="E31" s="480">
        <f>E10-E16+E21</f>
        <v>141280.579</v>
      </c>
      <c r="F31" s="481">
        <v>0</v>
      </c>
      <c r="G31" s="481">
        <v>0</v>
      </c>
      <c r="H31" s="482">
        <f>H10-H16+H21</f>
        <v>30473.747</v>
      </c>
      <c r="I31" s="482">
        <f>I10-I16+I21</f>
        <v>135611.581</v>
      </c>
      <c r="J31" s="483">
        <f>J10-J16+J21</f>
        <v>55341.3425</v>
      </c>
      <c r="K31" s="21"/>
    </row>
    <row r="32" spans="2:11" ht="29.25" customHeight="1">
      <c r="B32" s="307" t="s">
        <v>559</v>
      </c>
      <c r="C32" s="484" t="s">
        <v>759</v>
      </c>
      <c r="D32" s="221" t="s">
        <v>907</v>
      </c>
      <c r="E32" s="485">
        <f>SUM(F32:J32)</f>
        <v>139556.91739999998</v>
      </c>
      <c r="F32" s="486"/>
      <c r="G32" s="487"/>
      <c r="H32" s="488"/>
      <c r="I32" s="489">
        <f>SUM(I33:I38)</f>
        <v>84446.36779999999</v>
      </c>
      <c r="J32" s="490">
        <f>SUM(J33:J38)</f>
        <v>55110.5496</v>
      </c>
      <c r="K32" s="21"/>
    </row>
    <row r="33" spans="2:10" ht="52.5" customHeight="1">
      <c r="B33" s="405" t="s">
        <v>621</v>
      </c>
      <c r="C33" s="491" t="s">
        <v>55</v>
      </c>
      <c r="D33" s="492" t="s">
        <v>907</v>
      </c>
      <c r="E33" s="493">
        <v>0</v>
      </c>
      <c r="F33" s="494"/>
      <c r="G33" s="495"/>
      <c r="H33" s="496">
        <v>0</v>
      </c>
      <c r="I33" s="497">
        <v>0</v>
      </c>
      <c r="J33" s="498">
        <v>0</v>
      </c>
    </row>
    <row r="34" spans="2:10" ht="12.75">
      <c r="B34" s="385" t="s">
        <v>628</v>
      </c>
      <c r="C34" s="499" t="s">
        <v>791</v>
      </c>
      <c r="D34" s="228" t="s">
        <v>907</v>
      </c>
      <c r="E34" s="500">
        <v>0</v>
      </c>
      <c r="F34" s="421"/>
      <c r="G34" s="460"/>
      <c r="H34" s="429"/>
      <c r="I34" s="438"/>
      <c r="J34" s="501"/>
    </row>
    <row r="35" spans="2:10" ht="12.75">
      <c r="B35" s="358" t="s">
        <v>491</v>
      </c>
      <c r="C35" s="499" t="s">
        <v>488</v>
      </c>
      <c r="D35" s="228" t="s">
        <v>907</v>
      </c>
      <c r="E35" s="500">
        <v>0</v>
      </c>
      <c r="F35" s="446"/>
      <c r="G35" s="446"/>
      <c r="H35" s="460"/>
      <c r="I35" s="430"/>
      <c r="J35" s="431"/>
    </row>
    <row r="36" spans="2:10" ht="12.75">
      <c r="B36" s="358" t="s">
        <v>985</v>
      </c>
      <c r="C36" s="499" t="s">
        <v>871</v>
      </c>
      <c r="D36" s="228" t="s">
        <v>907</v>
      </c>
      <c r="E36" s="500">
        <v>0</v>
      </c>
      <c r="F36" s="465"/>
      <c r="G36" s="465"/>
      <c r="H36" s="465"/>
      <c r="I36" s="466"/>
      <c r="J36" s="431"/>
    </row>
    <row r="37" spans="2:11" ht="26.25" customHeight="1">
      <c r="B37" s="358" t="s">
        <v>486</v>
      </c>
      <c r="C37" s="491" t="s">
        <v>781</v>
      </c>
      <c r="D37" s="218" t="s">
        <v>907</v>
      </c>
      <c r="E37" s="502">
        <f>SUM(F37:J37)</f>
        <v>135488.6854</v>
      </c>
      <c r="F37" s="503"/>
      <c r="G37" s="503"/>
      <c r="H37" s="503"/>
      <c r="I37" s="503">
        <v>81043.5008</v>
      </c>
      <c r="J37" s="504">
        <v>54445.1846</v>
      </c>
      <c r="K37" s="21"/>
    </row>
    <row r="38" spans="2:10" ht="26.25" customHeight="1">
      <c r="B38" s="385" t="s">
        <v>980</v>
      </c>
      <c r="C38" s="505" t="s">
        <v>51</v>
      </c>
      <c r="D38" s="228" t="s">
        <v>907</v>
      </c>
      <c r="E38" s="506">
        <f>SUM(F38:J38)</f>
        <v>4068.232</v>
      </c>
      <c r="F38" s="429"/>
      <c r="G38" s="429"/>
      <c r="H38" s="429"/>
      <c r="I38" s="429">
        <v>3402.867</v>
      </c>
      <c r="J38" s="507">
        <v>665.365</v>
      </c>
    </row>
    <row r="39" spans="2:10" ht="26.25" customHeight="1">
      <c r="B39" s="307" t="s">
        <v>540</v>
      </c>
      <c r="C39" s="283" t="s">
        <v>882</v>
      </c>
      <c r="D39" s="221" t="s">
        <v>907</v>
      </c>
      <c r="E39" s="508">
        <f>E31-E32-E26</f>
        <v>1723.6616000000213</v>
      </c>
      <c r="F39" s="451">
        <v>0</v>
      </c>
      <c r="G39" s="451">
        <v>0</v>
      </c>
      <c r="H39" s="509">
        <f>H31-H32-H26</f>
        <v>438.0829999999987</v>
      </c>
      <c r="I39" s="452">
        <f>I31-I32-I26</f>
        <v>1054.785700000015</v>
      </c>
      <c r="J39" s="510">
        <f>J31-J32-J26</f>
        <v>230.79290000000037</v>
      </c>
    </row>
    <row r="40" spans="2:10" ht="39" customHeight="1">
      <c r="B40" s="358" t="s">
        <v>541</v>
      </c>
      <c r="C40" s="511" t="s">
        <v>528</v>
      </c>
      <c r="D40" s="218" t="s">
        <v>914</v>
      </c>
      <c r="E40" s="512">
        <f>E39/E31*100</f>
        <v>1.2200272763604836</v>
      </c>
      <c r="F40" s="513" t="s">
        <v>697</v>
      </c>
      <c r="G40" s="513" t="s">
        <v>697</v>
      </c>
      <c r="H40" s="514">
        <f>H39/H31*100</f>
        <v>1.4375751035801365</v>
      </c>
      <c r="I40" s="514">
        <f>I39/I31*100</f>
        <v>0.7777991320667627</v>
      </c>
      <c r="J40" s="515">
        <f>J39/J31*100</f>
        <v>0.4170352390710442</v>
      </c>
    </row>
    <row r="41" spans="2:10" ht="12.75">
      <c r="B41" s="516" t="s">
        <v>460</v>
      </c>
      <c r="C41" s="446" t="s">
        <v>926</v>
      </c>
      <c r="D41" s="218" t="s">
        <v>907</v>
      </c>
      <c r="E41" s="517">
        <f>SUM(F41:J41)</f>
        <v>1647.993433732729</v>
      </c>
      <c r="F41" s="456">
        <v>0</v>
      </c>
      <c r="G41" s="456">
        <v>0</v>
      </c>
      <c r="H41" s="456">
        <f>SUM(H42:H44)</f>
        <v>437.111895610662</v>
      </c>
      <c r="I41" s="456">
        <f>SUM(I42:I44)</f>
        <v>999.2216839353252</v>
      </c>
      <c r="J41" s="464">
        <f>SUM(J42:J44)</f>
        <v>211.65985418674188</v>
      </c>
    </row>
    <row r="42" spans="2:10" ht="12.75">
      <c r="B42" s="385" t="s">
        <v>433</v>
      </c>
      <c r="C42" s="442" t="s">
        <v>525</v>
      </c>
      <c r="D42" s="228" t="s">
        <v>907</v>
      </c>
      <c r="E42" s="500">
        <f>SUM(F42:J42)</f>
        <v>677.9820987321403</v>
      </c>
      <c r="F42" s="443">
        <v>0</v>
      </c>
      <c r="G42" s="443">
        <v>0</v>
      </c>
      <c r="H42" s="443">
        <f>'Пояснит. записка'!H400</f>
        <v>237.78591534520166</v>
      </c>
      <c r="I42" s="444">
        <f>'Пояснит. записка'!H401</f>
        <v>425.1405833869387</v>
      </c>
      <c r="J42" s="445">
        <f>'Пояснит. записка'!H402</f>
        <v>15.055600000000002</v>
      </c>
    </row>
    <row r="43" spans="2:10" ht="12.75">
      <c r="B43" s="358" t="s">
        <v>505</v>
      </c>
      <c r="C43" s="432" t="s">
        <v>896</v>
      </c>
      <c r="D43" s="218" t="s">
        <v>907</v>
      </c>
      <c r="E43" s="517">
        <f>SUM(F43:J43)</f>
        <v>189.35077537856017</v>
      </c>
      <c r="F43" s="456">
        <v>0</v>
      </c>
      <c r="G43" s="456">
        <v>0</v>
      </c>
      <c r="H43" s="456">
        <f>'Пояснит. записка'!H408</f>
        <v>91.88791811567012</v>
      </c>
      <c r="I43" s="463">
        <f>'Пояснит. записка'!H409</f>
        <v>95.96971281161407</v>
      </c>
      <c r="J43" s="464">
        <f>'Пояснит. записка'!H410</f>
        <v>1.493144451275977</v>
      </c>
    </row>
    <row r="44" spans="2:10" ht="25.5" customHeight="1">
      <c r="B44" s="518" t="s">
        <v>771</v>
      </c>
      <c r="C44" s="505" t="s">
        <v>966</v>
      </c>
      <c r="D44" s="221" t="s">
        <v>907</v>
      </c>
      <c r="E44" s="506">
        <f>SUM(F44:J44)</f>
        <v>780.6605596220286</v>
      </c>
      <c r="F44" s="519">
        <v>0</v>
      </c>
      <c r="G44" s="519">
        <v>0</v>
      </c>
      <c r="H44" s="519">
        <f>'Пояснит. записка'!H430</f>
        <v>107.43806214979018</v>
      </c>
      <c r="I44" s="520">
        <f>'Пояснит. записка'!H431</f>
        <v>478.1113877367725</v>
      </c>
      <c r="J44" s="521">
        <f>'Пояснит. записка'!H432</f>
        <v>195.1111097354659</v>
      </c>
    </row>
    <row r="45" spans="2:10" ht="38.25" customHeight="1">
      <c r="B45" s="522" t="s">
        <v>911</v>
      </c>
      <c r="C45" s="511" t="s">
        <v>788</v>
      </c>
      <c r="D45" s="219" t="s">
        <v>914</v>
      </c>
      <c r="E45" s="523">
        <f>E41/E31*100</f>
        <v>1.1664684880239125</v>
      </c>
      <c r="F45" s="524" t="s">
        <v>697</v>
      </c>
      <c r="G45" s="524" t="s">
        <v>697</v>
      </c>
      <c r="H45" s="525">
        <f>H41/H31*100</f>
        <v>1.4343884118046328</v>
      </c>
      <c r="I45" s="525">
        <f>I41/I31*100</f>
        <v>0.736826218356178</v>
      </c>
      <c r="J45" s="526">
        <f>J41/J31*100</f>
        <v>0.38246244963562614</v>
      </c>
    </row>
    <row r="46" spans="2:10" ht="29.25" customHeight="1">
      <c r="B46" s="527" t="s">
        <v>474</v>
      </c>
      <c r="C46" s="511" t="s">
        <v>558</v>
      </c>
      <c r="D46" s="528" t="s">
        <v>907</v>
      </c>
      <c r="E46" s="529">
        <f>E39-E41</f>
        <v>75.66816626729224</v>
      </c>
      <c r="F46" s="530">
        <v>0</v>
      </c>
      <c r="G46" s="530">
        <v>0</v>
      </c>
      <c r="H46" s="530">
        <f>H39-H41</f>
        <v>0.9711043893367446</v>
      </c>
      <c r="I46" s="530">
        <f>I39-I41</f>
        <v>55.56401606468967</v>
      </c>
      <c r="J46" s="531">
        <f>J39-J41</f>
        <v>19.13304581325849</v>
      </c>
    </row>
    <row r="47" spans="2:10" ht="29.25" customHeight="1">
      <c r="B47" s="532" t="s">
        <v>501</v>
      </c>
      <c r="C47" s="533" t="s">
        <v>930</v>
      </c>
      <c r="D47" s="217" t="s">
        <v>914</v>
      </c>
      <c r="E47" s="534">
        <f>E46/E31*100</f>
        <v>0.053558788336571184</v>
      </c>
      <c r="F47" s="535" t="s">
        <v>697</v>
      </c>
      <c r="G47" s="535" t="s">
        <v>697</v>
      </c>
      <c r="H47" s="536">
        <f>H46/H31*100</f>
        <v>0.0031866917755035</v>
      </c>
      <c r="I47" s="536">
        <f>I46/I31*100</f>
        <v>0.040972913710584695</v>
      </c>
      <c r="J47" s="537">
        <f>J46/J31*100</f>
        <v>0.034572789435418</v>
      </c>
    </row>
    <row r="48" spans="2:10" ht="116.25" customHeight="1" thickBot="1">
      <c r="B48" s="1243" t="s">
        <v>245</v>
      </c>
      <c r="C48" s="1243"/>
      <c r="D48" s="1243"/>
      <c r="E48" s="1244"/>
      <c r="F48" s="1244"/>
      <c r="G48" s="1244"/>
      <c r="H48" s="1244"/>
      <c r="I48" s="1244"/>
      <c r="J48" s="1244"/>
    </row>
    <row r="49" spans="1:10" ht="12.75">
      <c r="A49" s="1"/>
      <c r="B49" s="120"/>
      <c r="C49" s="120"/>
      <c r="D49" s="120"/>
      <c r="E49" s="120"/>
      <c r="F49" s="120"/>
      <c r="G49" s="120"/>
      <c r="H49" s="538"/>
      <c r="I49" s="538"/>
      <c r="J49" s="538"/>
    </row>
    <row r="50" spans="1:10" ht="63.75" customHeight="1">
      <c r="A50" s="1"/>
      <c r="B50" s="120"/>
      <c r="C50" s="120"/>
      <c r="D50" s="120"/>
      <c r="E50" s="120"/>
      <c r="F50" s="120"/>
      <c r="G50" s="120"/>
      <c r="H50" s="539"/>
      <c r="I50" s="539"/>
      <c r="J50" s="539"/>
    </row>
    <row r="51" spans="1:10" ht="12.75">
      <c r="A51" s="1"/>
      <c r="B51" s="1238" t="s">
        <v>434</v>
      </c>
      <c r="C51" s="1238"/>
      <c r="D51" s="1236" t="s">
        <v>705</v>
      </c>
      <c r="E51" s="1236"/>
      <c r="F51" s="1236"/>
      <c r="G51" s="1237" t="s">
        <v>257</v>
      </c>
      <c r="H51" s="1237"/>
      <c r="I51" s="1237"/>
      <c r="J51" s="1237"/>
    </row>
    <row r="52" spans="1:10" ht="12.75">
      <c r="A52" s="1"/>
      <c r="B52" s="1214" t="s">
        <v>432</v>
      </c>
      <c r="C52" s="1214"/>
      <c r="D52" s="1214" t="s">
        <v>450</v>
      </c>
      <c r="E52" s="1214"/>
      <c r="F52" s="1214"/>
      <c r="G52" s="1214" t="s">
        <v>989</v>
      </c>
      <c r="H52" s="1214"/>
      <c r="I52" s="1214"/>
      <c r="J52" s="1214"/>
    </row>
    <row r="53" spans="1:10" ht="12.75">
      <c r="A53" s="1"/>
      <c r="B53" s="120"/>
      <c r="C53" s="120"/>
      <c r="D53" s="120"/>
      <c r="E53" s="120"/>
      <c r="F53" s="120"/>
      <c r="G53" s="120"/>
      <c r="H53" s="120"/>
      <c r="I53" s="120"/>
      <c r="J53" s="120"/>
    </row>
    <row r="54" spans="1:10" ht="12.75">
      <c r="A54" s="1"/>
      <c r="B54" s="120"/>
      <c r="C54" s="120"/>
      <c r="D54" s="120"/>
      <c r="E54" s="120"/>
      <c r="F54" s="120"/>
      <c r="G54" s="120"/>
      <c r="H54" s="120"/>
      <c r="I54" s="120"/>
      <c r="J54" s="120"/>
    </row>
    <row r="55" spans="1:10" ht="12.75">
      <c r="A55" s="1"/>
      <c r="B55" s="120"/>
      <c r="C55" s="120"/>
      <c r="D55" s="120"/>
      <c r="E55" s="120"/>
      <c r="F55" s="120"/>
      <c r="G55" s="120"/>
      <c r="H55" s="120"/>
      <c r="I55" s="120"/>
      <c r="J55" s="120"/>
    </row>
    <row r="56" spans="1:10" ht="12.75">
      <c r="A56" s="1"/>
      <c r="B56" s="120"/>
      <c r="C56" s="120"/>
      <c r="D56" s="120"/>
      <c r="E56" s="120"/>
      <c r="F56" s="120"/>
      <c r="G56" s="120"/>
      <c r="H56" s="120"/>
      <c r="I56" s="120"/>
      <c r="J56" s="120"/>
    </row>
    <row r="57" spans="1:10" ht="12.75">
      <c r="A57" s="1"/>
      <c r="B57" s="120"/>
      <c r="C57" s="120"/>
      <c r="D57" s="120"/>
      <c r="E57" s="120"/>
      <c r="F57" s="120"/>
      <c r="G57" s="120"/>
      <c r="H57" s="120"/>
      <c r="I57" s="120"/>
      <c r="J57" s="120"/>
    </row>
    <row r="58" spans="1:10" ht="12.75">
      <c r="A58" s="1"/>
      <c r="B58" s="120"/>
      <c r="C58" s="120"/>
      <c r="D58" s="120"/>
      <c r="E58" s="120"/>
      <c r="F58" s="120"/>
      <c r="G58" s="120"/>
      <c r="H58" s="120"/>
      <c r="I58" s="120"/>
      <c r="J58" s="120"/>
    </row>
    <row r="59" spans="2:10" ht="12.75">
      <c r="B59" s="120"/>
      <c r="C59" s="120"/>
      <c r="D59" s="120"/>
      <c r="E59" s="120"/>
      <c r="F59" s="120"/>
      <c r="G59" s="120"/>
      <c r="H59" s="120"/>
      <c r="I59" s="120"/>
      <c r="J59" s="120"/>
    </row>
    <row r="60" spans="2:10" ht="12.75">
      <c r="B60" s="120"/>
      <c r="C60" s="120"/>
      <c r="D60" s="120"/>
      <c r="E60" s="120"/>
      <c r="F60" s="120"/>
      <c r="G60" s="120"/>
      <c r="H60" s="120"/>
      <c r="I60" s="120"/>
      <c r="J60" s="120"/>
    </row>
    <row r="61" spans="2:10" ht="12.75">
      <c r="B61" s="120"/>
      <c r="C61" s="540"/>
      <c r="D61" s="120"/>
      <c r="E61" s="120"/>
      <c r="F61" s="120"/>
      <c r="G61" s="120"/>
      <c r="H61" s="120"/>
      <c r="I61" s="120"/>
      <c r="J61" s="120"/>
    </row>
    <row r="62" spans="2:10" ht="12.75">
      <c r="B62" s="120"/>
      <c r="C62" s="120"/>
      <c r="D62" s="120"/>
      <c r="E62" s="120"/>
      <c r="F62" s="120"/>
      <c r="G62" s="120"/>
      <c r="H62" s="120"/>
      <c r="I62" s="120"/>
      <c r="J62" s="120"/>
    </row>
    <row r="63" spans="2:10" ht="12.75">
      <c r="B63" s="120"/>
      <c r="C63" s="120"/>
      <c r="D63" s="120"/>
      <c r="E63" s="120"/>
      <c r="F63" s="120"/>
      <c r="G63" s="120"/>
      <c r="H63" s="120"/>
      <c r="I63" s="120"/>
      <c r="J63" s="120"/>
    </row>
    <row r="64" spans="2:10" ht="12.75">
      <c r="B64" s="120"/>
      <c r="C64" s="120"/>
      <c r="D64" s="120"/>
      <c r="E64" s="120"/>
      <c r="F64" s="120"/>
      <c r="G64" s="120"/>
      <c r="H64" s="120"/>
      <c r="I64" s="120"/>
      <c r="J64" s="120"/>
    </row>
    <row r="65" spans="2:10" ht="12.75">
      <c r="B65" s="120"/>
      <c r="C65" s="120"/>
      <c r="D65" s="120"/>
      <c r="E65" s="120"/>
      <c r="F65" s="120"/>
      <c r="G65" s="120"/>
      <c r="H65" s="120"/>
      <c r="I65" s="120"/>
      <c r="J65" s="120"/>
    </row>
    <row r="66" spans="2:10" ht="12.75">
      <c r="B66" s="120"/>
      <c r="C66" s="120"/>
      <c r="D66" s="120"/>
      <c r="E66" s="120"/>
      <c r="F66" s="120"/>
      <c r="G66" s="120"/>
      <c r="H66" s="120"/>
      <c r="I66" s="120"/>
      <c r="J66" s="120"/>
    </row>
    <row r="67" spans="2:10" ht="12.75">
      <c r="B67" s="120"/>
      <c r="C67" s="120"/>
      <c r="D67" s="120"/>
      <c r="E67" s="120"/>
      <c r="F67" s="120"/>
      <c r="G67" s="120"/>
      <c r="H67" s="120"/>
      <c r="I67" s="120"/>
      <c r="J67" s="120"/>
    </row>
    <row r="68" spans="2:10" ht="12.75">
      <c r="B68" s="120"/>
      <c r="C68" s="120"/>
      <c r="D68" s="120"/>
      <c r="E68" s="120"/>
      <c r="F68" s="120"/>
      <c r="G68" s="120"/>
      <c r="H68" s="120"/>
      <c r="I68" s="120"/>
      <c r="J68" s="120"/>
    </row>
    <row r="69" spans="2:10" ht="12.75">
      <c r="B69" s="120"/>
      <c r="C69" s="120"/>
      <c r="D69" s="120"/>
      <c r="E69" s="120"/>
      <c r="F69" s="120"/>
      <c r="G69" s="120"/>
      <c r="H69" s="120"/>
      <c r="I69" s="120"/>
      <c r="J69" s="120"/>
    </row>
    <row r="70" spans="2:10" ht="12.75">
      <c r="B70" s="120"/>
      <c r="C70" s="120"/>
      <c r="D70" s="120"/>
      <c r="E70" s="120"/>
      <c r="F70" s="120"/>
      <c r="G70" s="120"/>
      <c r="H70" s="120"/>
      <c r="I70" s="120"/>
      <c r="J70" s="120"/>
    </row>
    <row r="71" spans="2:10" ht="12.75">
      <c r="B71" s="120"/>
      <c r="C71" s="120"/>
      <c r="D71" s="120"/>
      <c r="E71" s="120"/>
      <c r="F71" s="120"/>
      <c r="G71" s="120"/>
      <c r="H71" s="120"/>
      <c r="I71" s="120"/>
      <c r="J71" s="120"/>
    </row>
    <row r="72" spans="2:10" ht="12.75">
      <c r="B72" s="120"/>
      <c r="C72" s="120"/>
      <c r="D72" s="120"/>
      <c r="E72" s="120"/>
      <c r="F72" s="120"/>
      <c r="G72" s="120"/>
      <c r="H72" s="120"/>
      <c r="I72" s="120"/>
      <c r="J72" s="120"/>
    </row>
    <row r="73" spans="2:10" ht="12.75">
      <c r="B73" s="120"/>
      <c r="C73" s="120"/>
      <c r="D73" s="120"/>
      <c r="E73" s="120"/>
      <c r="F73" s="120"/>
      <c r="G73" s="120"/>
      <c r="H73" s="120"/>
      <c r="I73" s="120"/>
      <c r="J73" s="120"/>
    </row>
    <row r="74" spans="2:10" ht="12.75">
      <c r="B74" s="120"/>
      <c r="C74" s="120"/>
      <c r="D74" s="120"/>
      <c r="E74" s="120"/>
      <c r="F74" s="120"/>
      <c r="G74" s="120"/>
      <c r="H74" s="120"/>
      <c r="I74" s="120"/>
      <c r="J74" s="120"/>
    </row>
    <row r="75" spans="2:10" ht="12.75">
      <c r="B75" s="120"/>
      <c r="C75" s="120"/>
      <c r="D75" s="120"/>
      <c r="E75" s="120"/>
      <c r="F75" s="120"/>
      <c r="G75" s="120"/>
      <c r="H75" s="120"/>
      <c r="I75" s="120"/>
      <c r="J75" s="120"/>
    </row>
    <row r="76" spans="2:10" ht="12.75">
      <c r="B76" s="120"/>
      <c r="C76" s="120"/>
      <c r="D76" s="120"/>
      <c r="E76" s="120"/>
      <c r="F76" s="120"/>
      <c r="G76" s="120"/>
      <c r="H76" s="120"/>
      <c r="I76" s="120"/>
      <c r="J76" s="120"/>
    </row>
    <row r="77" spans="2:10" ht="12.75">
      <c r="B77" s="120"/>
      <c r="C77" s="120"/>
      <c r="D77" s="120"/>
      <c r="E77" s="120"/>
      <c r="F77" s="120"/>
      <c r="G77" s="120"/>
      <c r="H77" s="120"/>
      <c r="I77" s="120"/>
      <c r="J77" s="120"/>
    </row>
    <row r="78" spans="2:10" ht="12.75">
      <c r="B78" s="120"/>
      <c r="C78" s="120"/>
      <c r="D78" s="120"/>
      <c r="E78" s="120"/>
      <c r="F78" s="120"/>
      <c r="G78" s="120"/>
      <c r="H78" s="120"/>
      <c r="I78" s="120"/>
      <c r="J78" s="120"/>
    </row>
    <row r="79" spans="2:10" ht="12.75">
      <c r="B79" s="120"/>
      <c r="C79" s="120"/>
      <c r="D79" s="120"/>
      <c r="E79" s="120"/>
      <c r="F79" s="120"/>
      <c r="G79" s="120"/>
      <c r="H79" s="120"/>
      <c r="I79" s="120"/>
      <c r="J79" s="120"/>
    </row>
    <row r="80" spans="2:10" ht="12.75">
      <c r="B80" s="120"/>
      <c r="C80" s="120"/>
      <c r="D80" s="120"/>
      <c r="E80" s="120"/>
      <c r="F80" s="120"/>
      <c r="G80" s="120"/>
      <c r="H80" s="120"/>
      <c r="I80" s="120"/>
      <c r="J80" s="120"/>
    </row>
    <row r="81" spans="2:10" ht="12.75">
      <c r="B81" s="120"/>
      <c r="C81" s="120"/>
      <c r="D81" s="120"/>
      <c r="E81" s="120"/>
      <c r="F81" s="120"/>
      <c r="G81" s="120"/>
      <c r="H81" s="120"/>
      <c r="I81" s="120"/>
      <c r="J81" s="120"/>
    </row>
    <row r="82" spans="2:10" ht="12.75">
      <c r="B82" s="120"/>
      <c r="C82" s="120"/>
      <c r="D82" s="120"/>
      <c r="E82" s="120"/>
      <c r="F82" s="120"/>
      <c r="G82" s="120"/>
      <c r="H82" s="120"/>
      <c r="I82" s="120"/>
      <c r="J82" s="120"/>
    </row>
    <row r="83" spans="2:10" ht="12.75">
      <c r="B83" s="120"/>
      <c r="C83" s="120"/>
      <c r="D83" s="120"/>
      <c r="E83" s="120"/>
      <c r="F83" s="120"/>
      <c r="G83" s="120"/>
      <c r="H83" s="120"/>
      <c r="I83" s="120"/>
      <c r="J83" s="120"/>
    </row>
    <row r="84" spans="2:10" ht="12.75">
      <c r="B84" s="120"/>
      <c r="C84" s="120"/>
      <c r="D84" s="120"/>
      <c r="E84" s="120"/>
      <c r="F84" s="120"/>
      <c r="G84" s="120"/>
      <c r="H84" s="120"/>
      <c r="I84" s="120"/>
      <c r="J84" s="120"/>
    </row>
    <row r="85" spans="2:10" ht="12.75">
      <c r="B85" s="120"/>
      <c r="C85" s="120"/>
      <c r="D85" s="120"/>
      <c r="E85" s="120"/>
      <c r="F85" s="120"/>
      <c r="G85" s="120"/>
      <c r="H85" s="120"/>
      <c r="I85" s="120"/>
      <c r="J85" s="120"/>
    </row>
    <row r="86" spans="2:10" ht="12.75">
      <c r="B86" s="120"/>
      <c r="C86" s="120"/>
      <c r="D86" s="120"/>
      <c r="E86" s="120"/>
      <c r="F86" s="120"/>
      <c r="G86" s="120"/>
      <c r="H86" s="120"/>
      <c r="I86" s="120"/>
      <c r="J86" s="120"/>
    </row>
    <row r="87" spans="2:10" ht="12.75">
      <c r="B87" s="120"/>
      <c r="C87" s="120"/>
      <c r="D87" s="120"/>
      <c r="E87" s="120"/>
      <c r="F87" s="120"/>
      <c r="G87" s="120"/>
      <c r="H87" s="120"/>
      <c r="I87" s="120"/>
      <c r="J87" s="120"/>
    </row>
    <row r="88" spans="2:10" ht="12.75">
      <c r="B88" s="120"/>
      <c r="C88" s="120"/>
      <c r="D88" s="120"/>
      <c r="E88" s="120"/>
      <c r="F88" s="120"/>
      <c r="G88" s="120"/>
      <c r="H88" s="120"/>
      <c r="I88" s="120"/>
      <c r="J88" s="120"/>
    </row>
    <row r="89" spans="2:10" ht="12.75">
      <c r="B89" s="120"/>
      <c r="C89" s="120"/>
      <c r="D89" s="120"/>
      <c r="E89" s="120"/>
      <c r="F89" s="120"/>
      <c r="G89" s="120"/>
      <c r="H89" s="120"/>
      <c r="I89" s="120"/>
      <c r="J89" s="120"/>
    </row>
    <row r="90" spans="2:10" ht="12.75">
      <c r="B90" s="120"/>
      <c r="C90" s="120"/>
      <c r="D90" s="120"/>
      <c r="E90" s="120"/>
      <c r="F90" s="120"/>
      <c r="G90" s="120"/>
      <c r="H90" s="120"/>
      <c r="I90" s="120"/>
      <c r="J90" s="120"/>
    </row>
    <row r="91" spans="2:10" ht="12.75">
      <c r="B91" s="120"/>
      <c r="C91" s="120"/>
      <c r="D91" s="120"/>
      <c r="E91" s="120"/>
      <c r="F91" s="120"/>
      <c r="G91" s="120"/>
      <c r="H91" s="120"/>
      <c r="I91" s="120"/>
      <c r="J91" s="120"/>
    </row>
    <row r="92" spans="2:10" ht="12.75">
      <c r="B92" s="120"/>
      <c r="C92" s="120"/>
      <c r="D92" s="120"/>
      <c r="E92" s="120"/>
      <c r="F92" s="120"/>
      <c r="G92" s="120"/>
      <c r="H92" s="120"/>
      <c r="I92" s="120"/>
      <c r="J92" s="120"/>
    </row>
    <row r="93" spans="2:10" ht="12.75">
      <c r="B93" s="120"/>
      <c r="C93" s="120"/>
      <c r="D93" s="120"/>
      <c r="E93" s="120"/>
      <c r="F93" s="120"/>
      <c r="G93" s="120"/>
      <c r="H93" s="120"/>
      <c r="I93" s="120"/>
      <c r="J93" s="120"/>
    </row>
    <row r="94" spans="2:10" ht="12.75">
      <c r="B94" s="56"/>
      <c r="C94" s="56"/>
      <c r="D94" s="56"/>
      <c r="E94" s="56"/>
      <c r="F94" s="56"/>
      <c r="G94" s="56"/>
      <c r="H94" s="56"/>
      <c r="I94" s="56"/>
      <c r="J94" s="56"/>
    </row>
    <row r="95" spans="2:10" ht="12.75">
      <c r="B95" s="56"/>
      <c r="C95" s="56"/>
      <c r="D95" s="56"/>
      <c r="E95" s="56"/>
      <c r="F95" s="56"/>
      <c r="G95" s="56"/>
      <c r="H95" s="56"/>
      <c r="I95" s="56"/>
      <c r="J95" s="56"/>
    </row>
    <row r="96" spans="2:10" ht="12.75">
      <c r="B96" s="56"/>
      <c r="C96" s="56"/>
      <c r="D96" s="56"/>
      <c r="E96" s="56"/>
      <c r="F96" s="56"/>
      <c r="G96" s="56"/>
      <c r="H96" s="56"/>
      <c r="I96" s="56"/>
      <c r="J96" s="56"/>
    </row>
    <row r="97" spans="2:10" ht="12.75">
      <c r="B97" s="56"/>
      <c r="C97" s="56"/>
      <c r="D97" s="56"/>
      <c r="E97" s="56"/>
      <c r="F97" s="56"/>
      <c r="G97" s="56"/>
      <c r="H97" s="56"/>
      <c r="I97" s="56"/>
      <c r="J97" s="56"/>
    </row>
    <row r="98" spans="2:10" ht="12.75">
      <c r="B98" s="56"/>
      <c r="C98" s="56"/>
      <c r="D98" s="56"/>
      <c r="E98" s="56"/>
      <c r="F98" s="56"/>
      <c r="G98" s="56"/>
      <c r="H98" s="56"/>
      <c r="I98" s="56"/>
      <c r="J98" s="56"/>
    </row>
    <row r="99" spans="2:10" ht="12.75">
      <c r="B99" s="56"/>
      <c r="C99" s="56"/>
      <c r="D99" s="56"/>
      <c r="E99" s="56"/>
      <c r="F99" s="56"/>
      <c r="G99" s="56"/>
      <c r="H99" s="56"/>
      <c r="I99" s="56"/>
      <c r="J99" s="56"/>
    </row>
    <row r="100" spans="2:10" ht="12.75">
      <c r="B100" s="56"/>
      <c r="C100" s="56"/>
      <c r="D100" s="56"/>
      <c r="E100" s="56"/>
      <c r="F100" s="56"/>
      <c r="G100" s="56"/>
      <c r="H100" s="56"/>
      <c r="I100" s="56"/>
      <c r="J100" s="56"/>
    </row>
    <row r="101" spans="2:10" ht="12.75">
      <c r="B101" s="56"/>
      <c r="C101" s="56"/>
      <c r="D101" s="56"/>
      <c r="E101" s="56"/>
      <c r="F101" s="56"/>
      <c r="G101" s="56"/>
      <c r="H101" s="56"/>
      <c r="I101" s="56"/>
      <c r="J101" s="56"/>
    </row>
    <row r="102" spans="2:10" ht="12.75">
      <c r="B102" s="56"/>
      <c r="C102" s="56"/>
      <c r="D102" s="56"/>
      <c r="E102" s="56"/>
      <c r="F102" s="56"/>
      <c r="G102" s="56"/>
      <c r="H102" s="56"/>
      <c r="I102" s="56"/>
      <c r="J102" s="56"/>
    </row>
    <row r="103" spans="2:10" ht="12.75">
      <c r="B103" s="56"/>
      <c r="C103" s="56"/>
      <c r="D103" s="56"/>
      <c r="E103" s="56"/>
      <c r="F103" s="56"/>
      <c r="G103" s="56"/>
      <c r="H103" s="56"/>
      <c r="I103" s="56"/>
      <c r="J103" s="56"/>
    </row>
    <row r="104" spans="2:10" ht="12.75">
      <c r="B104" s="56"/>
      <c r="C104" s="56"/>
      <c r="D104" s="56"/>
      <c r="E104" s="56"/>
      <c r="F104" s="56"/>
      <c r="G104" s="56"/>
      <c r="H104" s="56"/>
      <c r="I104" s="56"/>
      <c r="J104" s="56"/>
    </row>
    <row r="105" spans="2:10" ht="12.75">
      <c r="B105" s="56"/>
      <c r="C105" s="56"/>
      <c r="D105" s="56"/>
      <c r="E105" s="56"/>
      <c r="F105" s="56"/>
      <c r="G105" s="56"/>
      <c r="H105" s="56"/>
      <c r="I105" s="56"/>
      <c r="J105" s="56"/>
    </row>
    <row r="106" spans="2:10" ht="12.75">
      <c r="B106" s="56"/>
      <c r="C106" s="56"/>
      <c r="D106" s="56"/>
      <c r="E106" s="56"/>
      <c r="F106" s="56"/>
      <c r="G106" s="56"/>
      <c r="H106" s="56"/>
      <c r="I106" s="56"/>
      <c r="J106" s="56"/>
    </row>
    <row r="107" spans="2:10" ht="12.75">
      <c r="B107" s="56"/>
      <c r="C107" s="56"/>
      <c r="D107" s="56"/>
      <c r="E107" s="56"/>
      <c r="F107" s="56"/>
      <c r="G107" s="56"/>
      <c r="H107" s="56"/>
      <c r="I107" s="56"/>
      <c r="J107" s="56"/>
    </row>
    <row r="108" spans="2:10" ht="12.75">
      <c r="B108" s="56"/>
      <c r="C108" s="56"/>
      <c r="D108" s="56"/>
      <c r="E108" s="56"/>
      <c r="F108" s="56"/>
      <c r="G108" s="56"/>
      <c r="H108" s="56"/>
      <c r="I108" s="56"/>
      <c r="J108" s="56"/>
    </row>
    <row r="109" spans="2:10" ht="12.75">
      <c r="B109" s="56"/>
      <c r="C109" s="56"/>
      <c r="D109" s="56"/>
      <c r="E109" s="56"/>
      <c r="F109" s="56"/>
      <c r="G109" s="56"/>
      <c r="H109" s="56"/>
      <c r="I109" s="56"/>
      <c r="J109" s="56"/>
    </row>
    <row r="110" spans="2:10" ht="12.75">
      <c r="B110" s="56"/>
      <c r="C110" s="56"/>
      <c r="D110" s="56"/>
      <c r="E110" s="56"/>
      <c r="F110" s="56"/>
      <c r="G110" s="56"/>
      <c r="H110" s="56"/>
      <c r="I110" s="56"/>
      <c r="J110" s="56"/>
    </row>
    <row r="111" spans="2:10" ht="12.75">
      <c r="B111" s="56"/>
      <c r="C111" s="56"/>
      <c r="D111" s="56"/>
      <c r="E111" s="56"/>
      <c r="F111" s="56"/>
      <c r="G111" s="56"/>
      <c r="H111" s="56"/>
      <c r="I111" s="56"/>
      <c r="J111" s="56"/>
    </row>
    <row r="112" spans="2:10" ht="12.75">
      <c r="B112" s="56"/>
      <c r="C112" s="56"/>
      <c r="D112" s="56"/>
      <c r="E112" s="56"/>
      <c r="F112" s="56"/>
      <c r="G112" s="56"/>
      <c r="H112" s="56"/>
      <c r="I112" s="56"/>
      <c r="J112" s="56"/>
    </row>
    <row r="113" spans="2:10" ht="12.75">
      <c r="B113" s="56"/>
      <c r="C113" s="56"/>
      <c r="D113" s="56"/>
      <c r="E113" s="56"/>
      <c r="F113" s="56"/>
      <c r="G113" s="56"/>
      <c r="H113" s="56"/>
      <c r="I113" s="56"/>
      <c r="J113" s="56"/>
    </row>
    <row r="114" spans="2:10" ht="12.75">
      <c r="B114" s="56"/>
      <c r="C114" s="56"/>
      <c r="D114" s="56"/>
      <c r="E114" s="56"/>
      <c r="F114" s="56"/>
      <c r="G114" s="56"/>
      <c r="H114" s="56"/>
      <c r="I114" s="56"/>
      <c r="J114" s="56"/>
    </row>
    <row r="115" spans="2:10" ht="12.75">
      <c r="B115" s="56"/>
      <c r="C115" s="56"/>
      <c r="D115" s="56"/>
      <c r="E115" s="56"/>
      <c r="F115" s="56"/>
      <c r="G115" s="56"/>
      <c r="H115" s="56"/>
      <c r="I115" s="56"/>
      <c r="J115" s="56"/>
    </row>
    <row r="116" spans="2:10" ht="12.75">
      <c r="B116" s="56"/>
      <c r="C116" s="56"/>
      <c r="D116" s="56"/>
      <c r="E116" s="56"/>
      <c r="F116" s="56"/>
      <c r="G116" s="56"/>
      <c r="H116" s="56"/>
      <c r="I116" s="56"/>
      <c r="J116" s="56"/>
    </row>
    <row r="117" spans="2:10" ht="12.75">
      <c r="B117" s="56"/>
      <c r="C117" s="56"/>
      <c r="D117" s="56"/>
      <c r="E117" s="56"/>
      <c r="F117" s="56"/>
      <c r="G117" s="56"/>
      <c r="H117" s="56"/>
      <c r="I117" s="56"/>
      <c r="J117" s="56"/>
    </row>
    <row r="118" spans="2:10" ht="12.75">
      <c r="B118" s="56"/>
      <c r="C118" s="56"/>
      <c r="D118" s="56"/>
      <c r="E118" s="56"/>
      <c r="F118" s="56"/>
      <c r="G118" s="56"/>
      <c r="H118" s="56"/>
      <c r="I118" s="56"/>
      <c r="J118" s="56"/>
    </row>
    <row r="119" spans="2:10" ht="12.75">
      <c r="B119" s="56"/>
      <c r="C119" s="56"/>
      <c r="D119" s="56"/>
      <c r="E119" s="56"/>
      <c r="F119" s="56"/>
      <c r="G119" s="56"/>
      <c r="H119" s="56"/>
      <c r="I119" s="56"/>
      <c r="J119" s="56"/>
    </row>
    <row r="120" spans="2:10" ht="12.75">
      <c r="B120" s="56"/>
      <c r="C120" s="56"/>
      <c r="D120" s="56"/>
      <c r="E120" s="56"/>
      <c r="F120" s="56"/>
      <c r="G120" s="56"/>
      <c r="H120" s="56"/>
      <c r="I120" s="56"/>
      <c r="J120" s="56"/>
    </row>
    <row r="121" spans="2:10" ht="12.75">
      <c r="B121" s="56"/>
      <c r="C121" s="56"/>
      <c r="D121" s="56"/>
      <c r="E121" s="56"/>
      <c r="F121" s="56"/>
      <c r="G121" s="56"/>
      <c r="H121" s="56"/>
      <c r="I121" s="56"/>
      <c r="J121" s="56"/>
    </row>
    <row r="122" spans="2:10" ht="12.75">
      <c r="B122" s="56"/>
      <c r="C122" s="56"/>
      <c r="D122" s="56"/>
      <c r="E122" s="56"/>
      <c r="F122" s="56"/>
      <c r="G122" s="56"/>
      <c r="H122" s="56"/>
      <c r="I122" s="56"/>
      <c r="J122" s="56"/>
    </row>
    <row r="123" spans="2:10" ht="12.75">
      <c r="B123" s="56"/>
      <c r="C123" s="56"/>
      <c r="D123" s="56"/>
      <c r="E123" s="56"/>
      <c r="F123" s="56"/>
      <c r="G123" s="56"/>
      <c r="H123" s="56"/>
      <c r="I123" s="56"/>
      <c r="J123" s="56"/>
    </row>
    <row r="124" spans="2:10" ht="12.75">
      <c r="B124" s="56"/>
      <c r="C124" s="56"/>
      <c r="D124" s="56"/>
      <c r="E124" s="56"/>
      <c r="F124" s="56"/>
      <c r="G124" s="56"/>
      <c r="H124" s="56"/>
      <c r="I124" s="56"/>
      <c r="J124" s="56"/>
    </row>
    <row r="125" spans="2:10" ht="12.75">
      <c r="B125" s="56"/>
      <c r="C125" s="56"/>
      <c r="D125" s="56"/>
      <c r="E125" s="56"/>
      <c r="F125" s="56"/>
      <c r="G125" s="56"/>
      <c r="H125" s="56"/>
      <c r="I125" s="56"/>
      <c r="J125" s="56"/>
    </row>
    <row r="126" spans="2:10" ht="12.75">
      <c r="B126" s="56"/>
      <c r="C126" s="56"/>
      <c r="D126" s="56"/>
      <c r="E126" s="56"/>
      <c r="F126" s="56"/>
      <c r="G126" s="56"/>
      <c r="H126" s="56"/>
      <c r="I126" s="56"/>
      <c r="J126" s="56"/>
    </row>
    <row r="127" spans="2:10" ht="12.75">
      <c r="B127" s="56"/>
      <c r="C127" s="56"/>
      <c r="D127" s="56"/>
      <c r="E127" s="56"/>
      <c r="F127" s="56"/>
      <c r="G127" s="56"/>
      <c r="H127" s="56"/>
      <c r="I127" s="56"/>
      <c r="J127" s="56"/>
    </row>
    <row r="128" spans="2:10" ht="12.75">
      <c r="B128" s="56"/>
      <c r="C128" s="56"/>
      <c r="D128" s="56"/>
      <c r="E128" s="56"/>
      <c r="F128" s="56"/>
      <c r="G128" s="56"/>
      <c r="H128" s="56"/>
      <c r="I128" s="56"/>
      <c r="J128" s="56"/>
    </row>
    <row r="129" spans="2:10" ht="12.75">
      <c r="B129" s="56"/>
      <c r="C129" s="56"/>
      <c r="D129" s="56"/>
      <c r="E129" s="56"/>
      <c r="F129" s="56"/>
      <c r="G129" s="56"/>
      <c r="H129" s="56"/>
      <c r="I129" s="56"/>
      <c r="J129" s="56"/>
    </row>
    <row r="130" spans="2:10" ht="12.75">
      <c r="B130" s="56"/>
      <c r="C130" s="56"/>
      <c r="D130" s="56"/>
      <c r="E130" s="56"/>
      <c r="F130" s="56"/>
      <c r="G130" s="56"/>
      <c r="H130" s="56"/>
      <c r="I130" s="56"/>
      <c r="J130" s="56"/>
    </row>
    <row r="131" spans="2:10" ht="12.75">
      <c r="B131" s="56"/>
      <c r="C131" s="56"/>
      <c r="D131" s="56"/>
      <c r="E131" s="56"/>
      <c r="F131" s="56"/>
      <c r="G131" s="56"/>
      <c r="H131" s="56"/>
      <c r="I131" s="56"/>
      <c r="J131" s="56"/>
    </row>
    <row r="132" spans="2:10" ht="12.75">
      <c r="B132" s="56"/>
      <c r="C132" s="56"/>
      <c r="D132" s="56"/>
      <c r="E132" s="56"/>
      <c r="F132" s="56"/>
      <c r="G132" s="56"/>
      <c r="H132" s="56"/>
      <c r="I132" s="56"/>
      <c r="J132" s="56"/>
    </row>
    <row r="133" spans="2:10" ht="12.75">
      <c r="B133" s="56"/>
      <c r="C133" s="56"/>
      <c r="D133" s="56"/>
      <c r="E133" s="56"/>
      <c r="F133" s="56"/>
      <c r="G133" s="56"/>
      <c r="H133" s="56"/>
      <c r="I133" s="56"/>
      <c r="J133" s="56"/>
    </row>
    <row r="134" spans="2:10" ht="12.75">
      <c r="B134" s="56"/>
      <c r="C134" s="56"/>
      <c r="D134" s="56"/>
      <c r="E134" s="56"/>
      <c r="F134" s="56"/>
      <c r="G134" s="56"/>
      <c r="H134" s="56"/>
      <c r="I134" s="56"/>
      <c r="J134" s="56"/>
    </row>
    <row r="135" spans="2:10" ht="12.75">
      <c r="B135" s="56"/>
      <c r="C135" s="56"/>
      <c r="D135" s="56"/>
      <c r="E135" s="56"/>
      <c r="F135" s="56"/>
      <c r="G135" s="56"/>
      <c r="H135" s="56"/>
      <c r="I135" s="56"/>
      <c r="J135" s="56"/>
    </row>
    <row r="136" spans="2:10" ht="12.75">
      <c r="B136" s="56"/>
      <c r="C136" s="56"/>
      <c r="D136" s="56"/>
      <c r="E136" s="56"/>
      <c r="F136" s="56"/>
      <c r="G136" s="56"/>
      <c r="H136" s="56"/>
      <c r="I136" s="56"/>
      <c r="J136" s="56"/>
    </row>
    <row r="137" spans="2:10" ht="12.75">
      <c r="B137" s="56"/>
      <c r="C137" s="56"/>
      <c r="D137" s="56"/>
      <c r="E137" s="56"/>
      <c r="F137" s="56"/>
      <c r="G137" s="56"/>
      <c r="H137" s="56"/>
      <c r="I137" s="56"/>
      <c r="J137" s="56"/>
    </row>
    <row r="138" spans="2:10" ht="12.75">
      <c r="B138" s="56"/>
      <c r="C138" s="56"/>
      <c r="D138" s="56"/>
      <c r="E138" s="56"/>
      <c r="F138" s="56"/>
      <c r="G138" s="56"/>
      <c r="H138" s="56"/>
      <c r="I138" s="56"/>
      <c r="J138" s="56"/>
    </row>
    <row r="139" spans="2:10" ht="12.75">
      <c r="B139" s="56"/>
      <c r="C139" s="56"/>
      <c r="D139" s="56"/>
      <c r="E139" s="56"/>
      <c r="F139" s="56"/>
      <c r="G139" s="56"/>
      <c r="H139" s="56"/>
      <c r="I139" s="56"/>
      <c r="J139" s="56"/>
    </row>
    <row r="140" spans="2:10" ht="12.75">
      <c r="B140" s="56"/>
      <c r="C140" s="56"/>
      <c r="D140" s="56"/>
      <c r="E140" s="56"/>
      <c r="F140" s="56"/>
      <c r="G140" s="56"/>
      <c r="H140" s="56"/>
      <c r="I140" s="56"/>
      <c r="J140" s="56"/>
    </row>
    <row r="141" spans="2:10" ht="12.75">
      <c r="B141" s="56"/>
      <c r="C141" s="56"/>
      <c r="D141" s="56"/>
      <c r="E141" s="56"/>
      <c r="F141" s="56"/>
      <c r="G141" s="56"/>
      <c r="H141" s="56"/>
      <c r="I141" s="56"/>
      <c r="J141" s="56"/>
    </row>
    <row r="142" spans="2:10" ht="12.75">
      <c r="B142" s="56"/>
      <c r="C142" s="56"/>
      <c r="D142" s="56"/>
      <c r="E142" s="56"/>
      <c r="F142" s="56"/>
      <c r="G142" s="56"/>
      <c r="H142" s="56"/>
      <c r="I142" s="56"/>
      <c r="J142" s="56"/>
    </row>
    <row r="143" spans="2:10" ht="12.75">
      <c r="B143" s="56"/>
      <c r="C143" s="56"/>
      <c r="D143" s="56"/>
      <c r="E143" s="56"/>
      <c r="F143" s="56"/>
      <c r="G143" s="56"/>
      <c r="H143" s="56"/>
      <c r="I143" s="56"/>
      <c r="J143" s="56"/>
    </row>
    <row r="144" spans="2:10" ht="12.75">
      <c r="B144" s="56"/>
      <c r="C144" s="56"/>
      <c r="D144" s="56"/>
      <c r="E144" s="56"/>
      <c r="F144" s="56"/>
      <c r="G144" s="56"/>
      <c r="H144" s="56"/>
      <c r="I144" s="56"/>
      <c r="J144" s="56"/>
    </row>
    <row r="145" spans="2:10" ht="12.75">
      <c r="B145" s="56"/>
      <c r="C145" s="56"/>
      <c r="D145" s="56"/>
      <c r="E145" s="56"/>
      <c r="F145" s="56"/>
      <c r="G145" s="56"/>
      <c r="H145" s="56"/>
      <c r="I145" s="56"/>
      <c r="J145" s="56"/>
    </row>
    <row r="146" spans="2:10" ht="12.75">
      <c r="B146" s="56"/>
      <c r="C146" s="56"/>
      <c r="D146" s="56"/>
      <c r="E146" s="56"/>
      <c r="F146" s="56"/>
      <c r="G146" s="56"/>
      <c r="H146" s="56"/>
      <c r="I146" s="56"/>
      <c r="J146" s="56"/>
    </row>
    <row r="147" spans="2:10" ht="12.75">
      <c r="B147" s="56"/>
      <c r="C147" s="56"/>
      <c r="D147" s="56"/>
      <c r="E147" s="56"/>
      <c r="F147" s="56"/>
      <c r="G147" s="56"/>
      <c r="H147" s="56"/>
      <c r="I147" s="56"/>
      <c r="J147" s="56"/>
    </row>
    <row r="148" spans="2:10" ht="12.75">
      <c r="B148" s="56"/>
      <c r="C148" s="56"/>
      <c r="D148" s="56"/>
      <c r="E148" s="56"/>
      <c r="F148" s="56"/>
      <c r="G148" s="56"/>
      <c r="H148" s="56"/>
      <c r="I148" s="56"/>
      <c r="J148" s="56"/>
    </row>
    <row r="149" spans="2:10" ht="12.75">
      <c r="B149" s="56"/>
      <c r="C149" s="56"/>
      <c r="D149" s="56"/>
      <c r="E149" s="56"/>
      <c r="F149" s="56"/>
      <c r="G149" s="56"/>
      <c r="H149" s="56"/>
      <c r="I149" s="56"/>
      <c r="J149" s="56"/>
    </row>
    <row r="150" spans="2:10" ht="12.75">
      <c r="B150" s="56"/>
      <c r="C150" s="56"/>
      <c r="D150" s="56"/>
      <c r="E150" s="56"/>
      <c r="F150" s="56"/>
      <c r="G150" s="56"/>
      <c r="H150" s="56"/>
      <c r="I150" s="56"/>
      <c r="J150" s="56"/>
    </row>
    <row r="151" spans="2:10" ht="12.75">
      <c r="B151" s="56"/>
      <c r="C151" s="56"/>
      <c r="D151" s="56"/>
      <c r="E151" s="56"/>
      <c r="F151" s="56"/>
      <c r="G151" s="56"/>
      <c r="H151" s="56"/>
      <c r="I151" s="56"/>
      <c r="J151" s="56"/>
    </row>
    <row r="152" spans="2:10" ht="12.75">
      <c r="B152" s="56"/>
      <c r="C152" s="56"/>
      <c r="D152" s="56"/>
      <c r="E152" s="56"/>
      <c r="F152" s="56"/>
      <c r="G152" s="56"/>
      <c r="H152" s="56"/>
      <c r="I152" s="56"/>
      <c r="J152" s="56"/>
    </row>
    <row r="153" spans="2:10" ht="12.75">
      <c r="B153" s="56"/>
      <c r="C153" s="56"/>
      <c r="D153" s="56"/>
      <c r="E153" s="56"/>
      <c r="F153" s="56"/>
      <c r="G153" s="56"/>
      <c r="H153" s="56"/>
      <c r="I153" s="56"/>
      <c r="J153" s="56"/>
    </row>
    <row r="154" spans="2:10" ht="12.75">
      <c r="B154" s="56"/>
      <c r="C154" s="56"/>
      <c r="D154" s="56"/>
      <c r="E154" s="56"/>
      <c r="F154" s="56"/>
      <c r="G154" s="56"/>
      <c r="H154" s="56"/>
      <c r="I154" s="56"/>
      <c r="J154" s="56"/>
    </row>
    <row r="155" spans="2:10" ht="12.75">
      <c r="B155" s="56"/>
      <c r="C155" s="56"/>
      <c r="D155" s="56"/>
      <c r="E155" s="56"/>
      <c r="F155" s="56"/>
      <c r="G155" s="56"/>
      <c r="H155" s="56"/>
      <c r="I155" s="56"/>
      <c r="J155" s="56"/>
    </row>
    <row r="156" spans="2:10" ht="12.75">
      <c r="B156" s="56"/>
      <c r="C156" s="56"/>
      <c r="D156" s="56"/>
      <c r="E156" s="56"/>
      <c r="F156" s="56"/>
      <c r="G156" s="56"/>
      <c r="H156" s="56"/>
      <c r="I156" s="56"/>
      <c r="J156" s="56"/>
    </row>
    <row r="157" spans="2:10" ht="12.75">
      <c r="B157" s="56"/>
      <c r="C157" s="56"/>
      <c r="D157" s="56"/>
      <c r="E157" s="56"/>
      <c r="F157" s="56"/>
      <c r="G157" s="56"/>
      <c r="H157" s="56"/>
      <c r="I157" s="56"/>
      <c r="J157" s="56"/>
    </row>
    <row r="158" spans="2:10" ht="12.75">
      <c r="B158" s="56"/>
      <c r="C158" s="56"/>
      <c r="D158" s="56"/>
      <c r="E158" s="56"/>
      <c r="F158" s="56"/>
      <c r="G158" s="56"/>
      <c r="H158" s="56"/>
      <c r="I158" s="56"/>
      <c r="J158" s="56"/>
    </row>
    <row r="159" spans="2:10" ht="12.75">
      <c r="B159" s="56"/>
      <c r="C159" s="56"/>
      <c r="D159" s="56"/>
      <c r="E159" s="56"/>
      <c r="F159" s="56"/>
      <c r="G159" s="56"/>
      <c r="H159" s="56"/>
      <c r="I159" s="56"/>
      <c r="J159" s="56"/>
    </row>
    <row r="160" spans="2:10" ht="12.75">
      <c r="B160" s="56"/>
      <c r="C160" s="56"/>
      <c r="D160" s="56"/>
      <c r="E160" s="56"/>
      <c r="F160" s="56"/>
      <c r="G160" s="56"/>
      <c r="H160" s="56"/>
      <c r="I160" s="56"/>
      <c r="J160" s="56"/>
    </row>
    <row r="161" spans="2:10" ht="12.75">
      <c r="B161" s="56"/>
      <c r="C161" s="56"/>
      <c r="D161" s="56"/>
      <c r="E161" s="56"/>
      <c r="F161" s="56"/>
      <c r="G161" s="56"/>
      <c r="H161" s="56"/>
      <c r="I161" s="56"/>
      <c r="J161" s="56"/>
    </row>
    <row r="162" spans="2:10" ht="12.75">
      <c r="B162" s="56"/>
      <c r="C162" s="56"/>
      <c r="D162" s="56"/>
      <c r="E162" s="56"/>
      <c r="F162" s="56"/>
      <c r="G162" s="56"/>
      <c r="H162" s="56"/>
      <c r="I162" s="56"/>
      <c r="J162" s="56"/>
    </row>
    <row r="163" spans="2:10" ht="12.75">
      <c r="B163" s="56"/>
      <c r="C163" s="56"/>
      <c r="D163" s="56"/>
      <c r="E163" s="56"/>
      <c r="F163" s="56"/>
      <c r="G163" s="56"/>
      <c r="H163" s="56"/>
      <c r="I163" s="56"/>
      <c r="J163" s="56"/>
    </row>
  </sheetData>
  <sheetProtection/>
  <mergeCells count="14">
    <mergeCell ref="D52:F52"/>
    <mergeCell ref="G52:J52"/>
    <mergeCell ref="B52:C52"/>
    <mergeCell ref="B7:B8"/>
    <mergeCell ref="C7:C8"/>
    <mergeCell ref="D7:D8"/>
    <mergeCell ref="E7:J7"/>
    <mergeCell ref="B48:J48"/>
    <mergeCell ref="B2:J2"/>
    <mergeCell ref="B4:J4"/>
    <mergeCell ref="B5:J5"/>
    <mergeCell ref="D51:F51"/>
    <mergeCell ref="G51:J51"/>
    <mergeCell ref="B51:C51"/>
  </mergeCells>
  <printOptions/>
  <pageMargins left="0.75" right="0.38" top="1" bottom="1" header="0.5" footer="0.5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4"/>
  <sheetViews>
    <sheetView zoomScalePageLayoutView="0" workbookViewId="0" topLeftCell="A1">
      <pane ySplit="9" topLeftCell="BM10" activePane="bottomLeft" state="frozen"/>
      <selection pane="topLeft" activeCell="C6" sqref="C6"/>
      <selection pane="bottomLeft" activeCell="G69" sqref="G69"/>
    </sheetView>
  </sheetViews>
  <sheetFormatPr defaultColWidth="9.16015625" defaultRowHeight="12.75"/>
  <cols>
    <col min="1" max="1" width="4.16015625" style="0" customWidth="1"/>
    <col min="2" max="2" width="5.5" style="0" customWidth="1"/>
    <col min="3" max="3" width="49.66015625" style="0" customWidth="1"/>
    <col min="4" max="4" width="12.66015625" style="0" customWidth="1"/>
    <col min="5" max="5" width="15.16015625" style="0" customWidth="1"/>
    <col min="6" max="6" width="13.33203125" style="0" customWidth="1"/>
    <col min="7" max="7" width="12.16015625" style="0" customWidth="1"/>
    <col min="8" max="8" width="13.5" style="0" customWidth="1"/>
    <col min="9" max="9" width="15" style="0" customWidth="1"/>
    <col min="10" max="10" width="14.33203125" style="0" customWidth="1"/>
    <col min="11" max="11" width="14.5" style="0" customWidth="1"/>
    <col min="12" max="12" width="14" style="0" customWidth="1"/>
  </cols>
  <sheetData>
    <row r="2" spans="1:10" ht="12.75">
      <c r="A2" s="13"/>
      <c r="B2" s="1233" t="s">
        <v>592</v>
      </c>
      <c r="C2" s="1233"/>
      <c r="D2" s="1233"/>
      <c r="E2" s="1233"/>
      <c r="F2" s="1233"/>
      <c r="G2" s="1233"/>
      <c r="H2" s="1233"/>
      <c r="I2" s="1233"/>
      <c r="J2" s="1233"/>
    </row>
    <row r="3" spans="1:5" ht="12.75">
      <c r="A3" s="13"/>
      <c r="B3" s="13"/>
      <c r="C3" s="13"/>
      <c r="D3" s="13"/>
      <c r="E3" s="13"/>
    </row>
    <row r="4" spans="1:10" ht="12.75">
      <c r="A4" s="13"/>
      <c r="B4" s="1234" t="str">
        <f>Сводка!L3</f>
        <v>УМУП "Ульяновскводоканал"</v>
      </c>
      <c r="C4" s="1234"/>
      <c r="D4" s="1234"/>
      <c r="E4" s="1234"/>
      <c r="F4" s="1234"/>
      <c r="G4" s="1234"/>
      <c r="H4" s="1234"/>
      <c r="I4" s="1234"/>
      <c r="J4" s="1234"/>
    </row>
    <row r="5" spans="2:10" ht="12.75">
      <c r="B5" s="1235" t="s">
        <v>46</v>
      </c>
      <c r="C5" s="1235"/>
      <c r="D5" s="1235"/>
      <c r="E5" s="1235"/>
      <c r="F5" s="1235"/>
      <c r="G5" s="1235"/>
      <c r="H5" s="1235"/>
      <c r="I5" s="1235"/>
      <c r="J5" s="1235"/>
    </row>
    <row r="6" spans="2:10" ht="13.5" thickBot="1">
      <c r="B6" s="13"/>
      <c r="C6" s="13"/>
      <c r="D6" s="13"/>
      <c r="E6" s="13"/>
      <c r="F6" s="13"/>
      <c r="G6" s="13"/>
      <c r="H6" s="13"/>
      <c r="I6" s="13"/>
      <c r="J6" s="13"/>
    </row>
    <row r="7" spans="2:10" ht="12.75" customHeight="1" thickBot="1">
      <c r="B7" s="1239" t="s">
        <v>993</v>
      </c>
      <c r="C7" s="1240" t="s">
        <v>870</v>
      </c>
      <c r="D7" s="1240" t="s">
        <v>556</v>
      </c>
      <c r="E7" s="1242" t="s">
        <v>923</v>
      </c>
      <c r="F7" s="1242"/>
      <c r="G7" s="1242"/>
      <c r="H7" s="1242"/>
      <c r="I7" s="1242"/>
      <c r="J7" s="1242"/>
    </row>
    <row r="8" spans="2:10" ht="13.5" customHeight="1" thickBot="1">
      <c r="B8" s="1239"/>
      <c r="C8" s="1240"/>
      <c r="D8" s="1241"/>
      <c r="E8" s="541" t="s">
        <v>498</v>
      </c>
      <c r="F8" s="542" t="s">
        <v>891</v>
      </c>
      <c r="G8" s="542" t="s">
        <v>862</v>
      </c>
      <c r="H8" s="542" t="s">
        <v>451</v>
      </c>
      <c r="I8" s="542" t="s">
        <v>782</v>
      </c>
      <c r="J8" s="543" t="s">
        <v>607</v>
      </c>
    </row>
    <row r="9" spans="2:10" ht="13.5" thickBot="1">
      <c r="B9" s="544">
        <v>1</v>
      </c>
      <c r="C9" s="545">
        <v>2</v>
      </c>
      <c r="D9" s="546">
        <v>3</v>
      </c>
      <c r="E9" s="547">
        <v>4</v>
      </c>
      <c r="F9" s="547">
        <v>8</v>
      </c>
      <c r="G9" s="547">
        <v>9</v>
      </c>
      <c r="H9" s="547">
        <v>10</v>
      </c>
      <c r="I9" s="548">
        <v>11</v>
      </c>
      <c r="J9" s="549">
        <v>12</v>
      </c>
    </row>
    <row r="10" spans="2:10" ht="12.75">
      <c r="B10" s="420" t="s">
        <v>762</v>
      </c>
      <c r="C10" s="550" t="s">
        <v>883</v>
      </c>
      <c r="D10" s="551" t="s">
        <v>907</v>
      </c>
      <c r="E10" s="423">
        <f>SUM(F10:J10)</f>
        <v>141280.579</v>
      </c>
      <c r="F10" s="424">
        <v>0</v>
      </c>
      <c r="G10" s="424">
        <v>0</v>
      </c>
      <c r="H10" s="552">
        <f>SUM(H11:H15)</f>
        <v>30473.747</v>
      </c>
      <c r="I10" s="425">
        <f>SUM(I11:I15)</f>
        <v>105575.917</v>
      </c>
      <c r="J10" s="426">
        <f>SUM(J11:J15)</f>
        <v>5230.915</v>
      </c>
    </row>
    <row r="11" spans="2:10" ht="13.5" customHeight="1">
      <c r="B11" s="385" t="s">
        <v>968</v>
      </c>
      <c r="C11" s="553" t="s">
        <v>260</v>
      </c>
      <c r="D11" s="554" t="s">
        <v>907</v>
      </c>
      <c r="E11" s="428">
        <v>0</v>
      </c>
      <c r="F11" s="429"/>
      <c r="G11" s="429"/>
      <c r="H11" s="429"/>
      <c r="I11" s="430"/>
      <c r="J11" s="431"/>
    </row>
    <row r="12" spans="2:10" ht="12.75">
      <c r="B12" s="358" t="s">
        <v>868</v>
      </c>
      <c r="C12" s="555" t="s">
        <v>879</v>
      </c>
      <c r="D12" s="556" t="s">
        <v>907</v>
      </c>
      <c r="E12" s="433">
        <v>0</v>
      </c>
      <c r="F12" s="434"/>
      <c r="G12" s="434"/>
      <c r="H12" s="434"/>
      <c r="I12" s="435"/>
      <c r="J12" s="436"/>
    </row>
    <row r="13" spans="2:10" ht="12.75">
      <c r="B13" s="385" t="s">
        <v>557</v>
      </c>
      <c r="C13" s="557" t="s">
        <v>924</v>
      </c>
      <c r="D13" s="554" t="s">
        <v>907</v>
      </c>
      <c r="E13" s="428">
        <f>SUM(F13:J13)</f>
        <v>135560.803</v>
      </c>
      <c r="F13" s="429"/>
      <c r="G13" s="429"/>
      <c r="H13" s="439">
        <f>'Пояснит. записка'!L457</f>
        <v>30473.747</v>
      </c>
      <c r="I13" s="429">
        <v>99856.141</v>
      </c>
      <c r="J13" s="558">
        <v>5230.915</v>
      </c>
    </row>
    <row r="14" spans="2:10" ht="12.75">
      <c r="B14" s="358" t="s">
        <v>472</v>
      </c>
      <c r="C14" s="555" t="s">
        <v>455</v>
      </c>
      <c r="D14" s="556" t="s">
        <v>907</v>
      </c>
      <c r="E14" s="433">
        <f>SUM(F14:J14)</f>
        <v>5719.776</v>
      </c>
      <c r="F14" s="434"/>
      <c r="G14" s="434"/>
      <c r="H14" s="435"/>
      <c r="I14" s="434">
        <v>5719.776</v>
      </c>
      <c r="J14" s="559"/>
    </row>
    <row r="15" spans="2:10" ht="12.75">
      <c r="B15" s="385" t="s">
        <v>971</v>
      </c>
      <c r="C15" s="557" t="s">
        <v>490</v>
      </c>
      <c r="D15" s="554" t="s">
        <v>907</v>
      </c>
      <c r="E15" s="428">
        <v>0</v>
      </c>
      <c r="F15" s="438"/>
      <c r="G15" s="438"/>
      <c r="H15" s="438"/>
      <c r="I15" s="439"/>
      <c r="J15" s="440"/>
    </row>
    <row r="16" spans="2:10" ht="12.75">
      <c r="B16" s="441" t="s">
        <v>627</v>
      </c>
      <c r="C16" s="64" t="s">
        <v>888</v>
      </c>
      <c r="D16" s="554" t="s">
        <v>907</v>
      </c>
      <c r="E16" s="428">
        <v>0</v>
      </c>
      <c r="F16" s="461">
        <v>0</v>
      </c>
      <c r="G16" s="461">
        <v>0</v>
      </c>
      <c r="H16" s="461">
        <v>0</v>
      </c>
      <c r="I16" s="560">
        <v>0</v>
      </c>
      <c r="J16" s="561">
        <v>0</v>
      </c>
    </row>
    <row r="17" spans="2:10" ht="12.75">
      <c r="B17" s="358" t="s">
        <v>857</v>
      </c>
      <c r="C17" s="562" t="s">
        <v>261</v>
      </c>
      <c r="D17" s="556" t="s">
        <v>907</v>
      </c>
      <c r="E17" s="433">
        <v>0</v>
      </c>
      <c r="F17" s="434"/>
      <c r="G17" s="434"/>
      <c r="H17" s="434"/>
      <c r="I17" s="435"/>
      <c r="J17" s="436"/>
    </row>
    <row r="18" spans="2:10" ht="12.75">
      <c r="B18" s="385" t="s">
        <v>939</v>
      </c>
      <c r="C18" s="557" t="s">
        <v>983</v>
      </c>
      <c r="D18" s="554" t="s">
        <v>907</v>
      </c>
      <c r="E18" s="428">
        <v>0</v>
      </c>
      <c r="F18" s="429"/>
      <c r="G18" s="429"/>
      <c r="H18" s="429"/>
      <c r="I18" s="430"/>
      <c r="J18" s="431"/>
    </row>
    <row r="19" spans="2:10" ht="12.75">
      <c r="B19" s="358" t="s">
        <v>468</v>
      </c>
      <c r="C19" s="555" t="s">
        <v>776</v>
      </c>
      <c r="D19" s="556" t="s">
        <v>907</v>
      </c>
      <c r="E19" s="433">
        <v>0</v>
      </c>
      <c r="F19" s="434"/>
      <c r="G19" s="434"/>
      <c r="H19" s="434"/>
      <c r="I19" s="435"/>
      <c r="J19" s="436"/>
    </row>
    <row r="20" spans="2:10" ht="12.75">
      <c r="B20" s="385" t="s">
        <v>547</v>
      </c>
      <c r="C20" s="557" t="s">
        <v>459</v>
      </c>
      <c r="D20" s="554" t="s">
        <v>907</v>
      </c>
      <c r="E20" s="428">
        <v>0</v>
      </c>
      <c r="F20" s="438"/>
      <c r="G20" s="438"/>
      <c r="H20" s="438"/>
      <c r="I20" s="439"/>
      <c r="J20" s="440"/>
    </row>
    <row r="21" spans="2:10" ht="24.75" customHeight="1">
      <c r="B21" s="441" t="s">
        <v>603</v>
      </c>
      <c r="C21" s="563" t="s">
        <v>624</v>
      </c>
      <c r="D21" s="564" t="s">
        <v>907</v>
      </c>
      <c r="E21" s="565"/>
      <c r="F21" s="446"/>
      <c r="G21" s="461">
        <v>0</v>
      </c>
      <c r="H21" s="461">
        <v>0</v>
      </c>
      <c r="I21" s="560">
        <f>SUM(I22:I24)</f>
        <v>30035.664</v>
      </c>
      <c r="J21" s="445">
        <f>SUM(J24:J25)</f>
        <v>50110.428</v>
      </c>
    </row>
    <row r="22" spans="2:10" ht="12.75">
      <c r="B22" s="358" t="s">
        <v>878</v>
      </c>
      <c r="C22" s="555" t="s">
        <v>439</v>
      </c>
      <c r="D22" s="566" t="s">
        <v>907</v>
      </c>
      <c r="E22" s="567"/>
      <c r="F22" s="568"/>
      <c r="G22" s="456">
        <v>0</v>
      </c>
      <c r="H22" s="457">
        <v>0</v>
      </c>
      <c r="I22" s="457">
        <v>0</v>
      </c>
      <c r="J22" s="569"/>
    </row>
    <row r="23" spans="2:10" ht="12.75">
      <c r="B23" s="385" t="s">
        <v>975</v>
      </c>
      <c r="C23" s="557" t="s">
        <v>467</v>
      </c>
      <c r="D23" s="564" t="s">
        <v>907</v>
      </c>
      <c r="E23" s="570"/>
      <c r="F23" s="562"/>
      <c r="G23" s="571"/>
      <c r="H23" s="443">
        <v>0</v>
      </c>
      <c r="I23" s="461">
        <v>0</v>
      </c>
      <c r="J23" s="572"/>
    </row>
    <row r="24" spans="2:10" ht="12.75">
      <c r="B24" s="358" t="s">
        <v>477</v>
      </c>
      <c r="C24" s="555" t="s">
        <v>466</v>
      </c>
      <c r="D24" s="566" t="s">
        <v>907</v>
      </c>
      <c r="E24" s="567"/>
      <c r="F24" s="64"/>
      <c r="G24" s="64"/>
      <c r="H24" s="568"/>
      <c r="I24" s="463">
        <f>H29</f>
        <v>30035.664</v>
      </c>
      <c r="J24" s="464">
        <v>0</v>
      </c>
    </row>
    <row r="25" spans="2:10" ht="12.75">
      <c r="B25" s="385" t="s">
        <v>616</v>
      </c>
      <c r="C25" s="557" t="s">
        <v>753</v>
      </c>
      <c r="D25" s="564" t="s">
        <v>907</v>
      </c>
      <c r="E25" s="570"/>
      <c r="F25" s="573"/>
      <c r="G25" s="573"/>
      <c r="H25" s="573"/>
      <c r="I25" s="574"/>
      <c r="J25" s="445">
        <f>I26</f>
        <v>50110.428</v>
      </c>
    </row>
    <row r="26" spans="2:10" ht="26.25" customHeight="1">
      <c r="B26" s="441" t="s">
        <v>515</v>
      </c>
      <c r="C26" s="563" t="s">
        <v>623</v>
      </c>
      <c r="D26" s="564" t="s">
        <v>907</v>
      </c>
      <c r="E26" s="575"/>
      <c r="F26" s="443">
        <v>0</v>
      </c>
      <c r="G26" s="443">
        <v>0</v>
      </c>
      <c r="H26" s="443">
        <f>H29</f>
        <v>30035.664</v>
      </c>
      <c r="I26" s="443">
        <f>I30</f>
        <v>50110.428</v>
      </c>
      <c r="J26" s="576"/>
    </row>
    <row r="27" spans="2:10" ht="12.75">
      <c r="B27" s="358" t="s">
        <v>456</v>
      </c>
      <c r="C27" s="555" t="s">
        <v>461</v>
      </c>
      <c r="D27" s="566" t="s">
        <v>907</v>
      </c>
      <c r="E27" s="577"/>
      <c r="F27" s="434"/>
      <c r="G27" s="578"/>
      <c r="H27" s="64"/>
      <c r="I27" s="64"/>
      <c r="J27" s="579"/>
    </row>
    <row r="28" spans="2:10" ht="12.75">
      <c r="B28" s="385" t="s">
        <v>524</v>
      </c>
      <c r="C28" s="557" t="s">
        <v>761</v>
      </c>
      <c r="D28" s="564" t="s">
        <v>907</v>
      </c>
      <c r="E28" s="575"/>
      <c r="F28" s="430"/>
      <c r="G28" s="429"/>
      <c r="H28" s="580"/>
      <c r="I28" s="562"/>
      <c r="J28" s="581"/>
    </row>
    <row r="29" spans="2:10" ht="12.75">
      <c r="B29" s="358" t="s">
        <v>786</v>
      </c>
      <c r="C29" s="555" t="s">
        <v>760</v>
      </c>
      <c r="D29" s="566" t="s">
        <v>907</v>
      </c>
      <c r="E29" s="577"/>
      <c r="F29" s="435"/>
      <c r="G29" s="434"/>
      <c r="H29" s="434">
        <v>30035.664</v>
      </c>
      <c r="I29" s="64"/>
      <c r="J29" s="569"/>
    </row>
    <row r="30" spans="2:10" ht="12.75">
      <c r="B30" s="385" t="s">
        <v>933</v>
      </c>
      <c r="C30" s="557" t="s">
        <v>921</v>
      </c>
      <c r="D30" s="564" t="s">
        <v>907</v>
      </c>
      <c r="E30" s="582"/>
      <c r="F30" s="583"/>
      <c r="G30" s="562"/>
      <c r="H30" s="429"/>
      <c r="I30" s="429">
        <v>50110.428</v>
      </c>
      <c r="J30" s="572"/>
    </row>
    <row r="31" spans="2:10" ht="16.5" customHeight="1">
      <c r="B31" s="441" t="s">
        <v>517</v>
      </c>
      <c r="C31" s="563" t="s">
        <v>53</v>
      </c>
      <c r="D31" s="554" t="s">
        <v>907</v>
      </c>
      <c r="E31" s="584">
        <f>E10-E16+E21</f>
        <v>141280.579</v>
      </c>
      <c r="F31" s="585">
        <v>0</v>
      </c>
      <c r="G31" s="481">
        <v>0</v>
      </c>
      <c r="H31" s="586">
        <f>H10-H16+H21</f>
        <v>30473.747</v>
      </c>
      <c r="I31" s="586">
        <f>I10-I16+I21</f>
        <v>135611.581</v>
      </c>
      <c r="J31" s="587">
        <f>J10-J16+J21</f>
        <v>55341.343</v>
      </c>
    </row>
    <row r="32" spans="2:10" ht="24.75" customHeight="1">
      <c r="B32" s="441" t="s">
        <v>559</v>
      </c>
      <c r="C32" s="588" t="s">
        <v>54</v>
      </c>
      <c r="D32" s="554" t="s">
        <v>907</v>
      </c>
      <c r="E32" s="589">
        <f>SUM(E33:E38)</f>
        <v>139556.91799999998</v>
      </c>
      <c r="F32" s="590">
        <v>0</v>
      </c>
      <c r="G32" s="590">
        <v>0</v>
      </c>
      <c r="H32" s="590">
        <v>0</v>
      </c>
      <c r="I32" s="590">
        <f>SUM(I33:I38)</f>
        <v>84446.368</v>
      </c>
      <c r="J32" s="591">
        <f>SUM(J33:J38)</f>
        <v>55110.549999999996</v>
      </c>
    </row>
    <row r="33" spans="2:10" ht="49.5" customHeight="1">
      <c r="B33" s="405" t="s">
        <v>621</v>
      </c>
      <c r="C33" s="592" t="s">
        <v>57</v>
      </c>
      <c r="D33" s="593" t="s">
        <v>907</v>
      </c>
      <c r="E33" s="594">
        <v>0</v>
      </c>
      <c r="F33" s="494"/>
      <c r="G33" s="495"/>
      <c r="H33" s="496">
        <v>0</v>
      </c>
      <c r="I33" s="497">
        <v>0</v>
      </c>
      <c r="J33" s="498">
        <v>0</v>
      </c>
    </row>
    <row r="34" spans="2:10" ht="12.75">
      <c r="B34" s="385" t="s">
        <v>628</v>
      </c>
      <c r="C34" s="595" t="s">
        <v>791</v>
      </c>
      <c r="D34" s="554" t="s">
        <v>907</v>
      </c>
      <c r="E34" s="500">
        <v>0</v>
      </c>
      <c r="F34" s="550"/>
      <c r="G34" s="571"/>
      <c r="H34" s="429"/>
      <c r="I34" s="438"/>
      <c r="J34" s="596"/>
    </row>
    <row r="35" spans="2:10" ht="12.75">
      <c r="B35" s="358" t="s">
        <v>491</v>
      </c>
      <c r="C35" s="595" t="s">
        <v>488</v>
      </c>
      <c r="D35" s="554" t="s">
        <v>907</v>
      </c>
      <c r="E35" s="500">
        <v>0</v>
      </c>
      <c r="F35" s="562"/>
      <c r="G35" s="562"/>
      <c r="H35" s="571"/>
      <c r="I35" s="430"/>
      <c r="J35" s="431"/>
    </row>
    <row r="36" spans="2:10" ht="12.75">
      <c r="B36" s="358" t="s">
        <v>985</v>
      </c>
      <c r="C36" s="595" t="s">
        <v>871</v>
      </c>
      <c r="D36" s="554" t="s">
        <v>907</v>
      </c>
      <c r="E36" s="597">
        <v>0</v>
      </c>
      <c r="F36" s="573"/>
      <c r="G36" s="573"/>
      <c r="H36" s="573"/>
      <c r="I36" s="574"/>
      <c r="J36" s="440"/>
    </row>
    <row r="37" spans="2:12" ht="25.5" customHeight="1">
      <c r="B37" s="358" t="s">
        <v>486</v>
      </c>
      <c r="C37" s="592" t="s">
        <v>781</v>
      </c>
      <c r="D37" s="556" t="s">
        <v>907</v>
      </c>
      <c r="E37" s="517">
        <f>I37+J37</f>
        <v>135488.686</v>
      </c>
      <c r="F37" s="503"/>
      <c r="G37" s="503"/>
      <c r="H37" s="503"/>
      <c r="I37" s="598">
        <v>81043.501</v>
      </c>
      <c r="J37" s="598">
        <v>54445.185</v>
      </c>
      <c r="K37" s="21"/>
      <c r="L37" s="21"/>
    </row>
    <row r="38" spans="2:10" ht="25.5" customHeight="1">
      <c r="B38" s="385" t="s">
        <v>980</v>
      </c>
      <c r="C38" s="505" t="s">
        <v>51</v>
      </c>
      <c r="D38" s="228" t="s">
        <v>907</v>
      </c>
      <c r="E38" s="500">
        <f>I38+J38</f>
        <v>4068.232</v>
      </c>
      <c r="F38" s="438"/>
      <c r="G38" s="438"/>
      <c r="H38" s="438"/>
      <c r="I38" s="440">
        <v>3402.867</v>
      </c>
      <c r="J38" s="440">
        <v>665.365</v>
      </c>
    </row>
    <row r="39" spans="2:10" ht="27" customHeight="1">
      <c r="B39" s="441" t="s">
        <v>540</v>
      </c>
      <c r="C39" s="563" t="s">
        <v>882</v>
      </c>
      <c r="D39" s="554" t="s">
        <v>907</v>
      </c>
      <c r="E39" s="599">
        <f>E31-E32-E26</f>
        <v>1723.6610000000219</v>
      </c>
      <c r="F39" s="461">
        <v>0</v>
      </c>
      <c r="G39" s="461">
        <v>0</v>
      </c>
      <c r="H39" s="600">
        <f>H31-H32-H26</f>
        <v>438.0829999999987</v>
      </c>
      <c r="I39" s="600">
        <f>I31-I32-I26</f>
        <v>1054.7850000000035</v>
      </c>
      <c r="J39" s="601">
        <f>J31-J32-J26</f>
        <v>230.79300000000512</v>
      </c>
    </row>
    <row r="40" spans="2:10" ht="42.75" customHeight="1">
      <c r="B40" s="358" t="s">
        <v>541</v>
      </c>
      <c r="C40" s="602" t="s">
        <v>528</v>
      </c>
      <c r="D40" s="556" t="s">
        <v>914</v>
      </c>
      <c r="E40" s="603">
        <f>E39/E31*100</f>
        <v>1.2200268516736628</v>
      </c>
      <c r="F40" s="513" t="s">
        <v>697</v>
      </c>
      <c r="G40" s="513" t="s">
        <v>697</v>
      </c>
      <c r="H40" s="604">
        <f>H39/H31*100</f>
        <v>1.4375751035801365</v>
      </c>
      <c r="I40" s="604">
        <f>I39/I31*100</f>
        <v>0.7777986158866501</v>
      </c>
      <c r="J40" s="605">
        <f>J39/J31*100</f>
        <v>0.41703541599994265</v>
      </c>
    </row>
    <row r="41" spans="2:10" ht="12.75">
      <c r="B41" s="516" t="s">
        <v>460</v>
      </c>
      <c r="C41" s="562" t="s">
        <v>926</v>
      </c>
      <c r="D41" s="556" t="s">
        <v>907</v>
      </c>
      <c r="E41" s="517">
        <f>SUM(H41:J41)</f>
        <v>1647.9934337327288</v>
      </c>
      <c r="F41" s="456">
        <v>0</v>
      </c>
      <c r="G41" s="456">
        <v>0</v>
      </c>
      <c r="H41" s="456">
        <f>SUM(H42:H44)</f>
        <v>437.1118956106619</v>
      </c>
      <c r="I41" s="463">
        <f>SUM(I42:I44)</f>
        <v>999.2216839353252</v>
      </c>
      <c r="J41" s="464">
        <f>SUM(J42:J44)</f>
        <v>211.65985418674182</v>
      </c>
    </row>
    <row r="42" spans="2:10" ht="12.75">
      <c r="B42" s="385" t="s">
        <v>433</v>
      </c>
      <c r="C42" s="64" t="s">
        <v>525</v>
      </c>
      <c r="D42" s="554" t="s">
        <v>907</v>
      </c>
      <c r="E42" s="500">
        <f>SUM(H42:J42)</f>
        <v>677.9820987321403</v>
      </c>
      <c r="F42" s="443">
        <v>0</v>
      </c>
      <c r="G42" s="443">
        <v>0</v>
      </c>
      <c r="H42" s="443">
        <f>'Пояснит. записка'!H442</f>
        <v>237.78591534520166</v>
      </c>
      <c r="I42" s="444">
        <f>'Пояснит. записка'!H443</f>
        <v>425.1405833869387</v>
      </c>
      <c r="J42" s="445">
        <f>'Пояснит. записка'!H444</f>
        <v>15.055600000000002</v>
      </c>
    </row>
    <row r="43" spans="2:10" ht="12.75">
      <c r="B43" s="358" t="s">
        <v>505</v>
      </c>
      <c r="C43" s="555" t="s">
        <v>896</v>
      </c>
      <c r="D43" s="556" t="s">
        <v>907</v>
      </c>
      <c r="E43" s="517">
        <f>SUM(H43:J43)</f>
        <v>189.35077537856017</v>
      </c>
      <c r="F43" s="456">
        <v>0</v>
      </c>
      <c r="G43" s="456">
        <v>0</v>
      </c>
      <c r="H43" s="456">
        <f>'Пояснит. записка'!H465</f>
        <v>91.88791811567012</v>
      </c>
      <c r="I43" s="463">
        <f>'Пояснит. записка'!H466</f>
        <v>95.96971281161407</v>
      </c>
      <c r="J43" s="464">
        <f>'Пояснит. записка'!H467</f>
        <v>1.493144451275977</v>
      </c>
    </row>
    <row r="44" spans="2:10" ht="24.75" customHeight="1">
      <c r="B44" s="385" t="s">
        <v>771</v>
      </c>
      <c r="C44" s="606" t="s">
        <v>966</v>
      </c>
      <c r="D44" s="554" t="s">
        <v>907</v>
      </c>
      <c r="E44" s="597">
        <f>SUM(H44:J44)</f>
        <v>780.6605596220284</v>
      </c>
      <c r="F44" s="607">
        <v>0</v>
      </c>
      <c r="G44" s="607">
        <v>0</v>
      </c>
      <c r="H44" s="607">
        <f>'Пояснит. записка'!H477</f>
        <v>107.43806214979017</v>
      </c>
      <c r="I44" s="608">
        <f>'Пояснит. записка'!H478</f>
        <v>478.11138773677243</v>
      </c>
      <c r="J44" s="609">
        <f>'Пояснит. записка'!H479</f>
        <v>195.11110973546585</v>
      </c>
    </row>
    <row r="45" spans="2:10" ht="38.25" customHeight="1">
      <c r="B45" s="405" t="s">
        <v>911</v>
      </c>
      <c r="C45" s="602" t="s">
        <v>788</v>
      </c>
      <c r="D45" s="556" t="s">
        <v>914</v>
      </c>
      <c r="E45" s="603">
        <f>E41/E31*100</f>
        <v>1.1664684880239122</v>
      </c>
      <c r="F45" s="513" t="s">
        <v>697</v>
      </c>
      <c r="G45" s="513" t="s">
        <v>697</v>
      </c>
      <c r="H45" s="604">
        <f>H41/H31*100</f>
        <v>1.4343884118046328</v>
      </c>
      <c r="I45" s="604">
        <f>I41/I31*100</f>
        <v>0.736826218356178</v>
      </c>
      <c r="J45" s="605">
        <f>J41/J31*100</f>
        <v>0.38246244618014025</v>
      </c>
    </row>
    <row r="46" spans="2:10" ht="24.75" customHeight="1">
      <c r="B46" s="610" t="s">
        <v>474</v>
      </c>
      <c r="C46" s="602" t="s">
        <v>558</v>
      </c>
      <c r="D46" s="593" t="s">
        <v>907</v>
      </c>
      <c r="E46" s="611">
        <f>E39-E41</f>
        <v>75.66756626729307</v>
      </c>
      <c r="F46" s="586">
        <v>0</v>
      </c>
      <c r="G46" s="586">
        <v>0</v>
      </c>
      <c r="H46" s="586">
        <f>H39-H41</f>
        <v>0.9711043893368014</v>
      </c>
      <c r="I46" s="586">
        <f>I39-I41</f>
        <v>55.56331606467825</v>
      </c>
      <c r="J46" s="587">
        <f>J39-J41</f>
        <v>19.133145813263297</v>
      </c>
    </row>
    <row r="47" spans="2:10" ht="43.5" customHeight="1" thickBot="1">
      <c r="B47" s="612" t="s">
        <v>501</v>
      </c>
      <c r="C47" s="613" t="s">
        <v>930</v>
      </c>
      <c r="D47" s="614" t="s">
        <v>914</v>
      </c>
      <c r="E47" s="615">
        <f>E46/E31*100</f>
        <v>0.05355836364975053</v>
      </c>
      <c r="F47" s="616" t="s">
        <v>697</v>
      </c>
      <c r="G47" s="616" t="s">
        <v>697</v>
      </c>
      <c r="H47" s="617">
        <f>H46/H31*100</f>
        <v>0.0031866917755036866</v>
      </c>
      <c r="I47" s="617">
        <f>I46/I31*100</f>
        <v>0.04097239753047215</v>
      </c>
      <c r="J47" s="618">
        <f>J46/J31*100</f>
        <v>0.034572969819802346</v>
      </c>
    </row>
    <row r="48" spans="2:10" ht="12.75">
      <c r="B48" s="117"/>
      <c r="C48" s="117"/>
      <c r="D48" s="117"/>
      <c r="E48" s="117"/>
      <c r="F48" s="117"/>
      <c r="G48" s="117"/>
      <c r="H48" s="117"/>
      <c r="I48" s="117"/>
      <c r="J48" s="117"/>
    </row>
    <row r="49" spans="1:10" ht="49.5" customHeight="1">
      <c r="A49" s="1"/>
      <c r="B49" s="117"/>
      <c r="C49" s="117"/>
      <c r="D49" s="117"/>
      <c r="E49" s="117"/>
      <c r="F49" s="117"/>
      <c r="G49" s="117"/>
      <c r="H49" s="117"/>
      <c r="I49" s="117"/>
      <c r="J49" s="117"/>
    </row>
    <row r="50" spans="1:10" ht="12.75">
      <c r="A50" s="1"/>
      <c r="B50" s="1245"/>
      <c r="C50" s="1245"/>
      <c r="D50" s="1245" t="s">
        <v>705</v>
      </c>
      <c r="E50" s="1245"/>
      <c r="F50" s="1246" t="s">
        <v>257</v>
      </c>
      <c r="G50" s="1246"/>
      <c r="H50" s="1246"/>
      <c r="I50" s="1246"/>
      <c r="J50" s="619"/>
    </row>
    <row r="51" spans="1:10" ht="12.75">
      <c r="A51" s="1"/>
      <c r="B51" s="1214" t="s">
        <v>432</v>
      </c>
      <c r="C51" s="1214"/>
      <c r="D51" s="1214" t="s">
        <v>450</v>
      </c>
      <c r="E51" s="1214"/>
      <c r="F51" s="1214" t="s">
        <v>989</v>
      </c>
      <c r="G51" s="1214"/>
      <c r="H51" s="1214"/>
      <c r="I51" s="1214"/>
      <c r="J51" s="620"/>
    </row>
    <row r="52" spans="1:10" ht="12.75">
      <c r="A52" s="1"/>
      <c r="B52" s="117"/>
      <c r="C52" s="117"/>
      <c r="D52" s="117"/>
      <c r="E52" s="117"/>
      <c r="F52" s="117"/>
      <c r="G52" s="117"/>
      <c r="H52" s="117"/>
      <c r="I52" s="117"/>
      <c r="J52" s="117"/>
    </row>
    <row r="53" spans="1:10" ht="12.75">
      <c r="A53" s="1"/>
      <c r="B53" s="117"/>
      <c r="C53" s="117"/>
      <c r="D53" s="117"/>
      <c r="E53" s="117"/>
      <c r="F53" s="117"/>
      <c r="G53" s="117"/>
      <c r="H53" s="117"/>
      <c r="I53" s="117"/>
      <c r="J53" s="117"/>
    </row>
    <row r="54" spans="2:10" ht="12.75">
      <c r="B54" s="117"/>
      <c r="C54" s="117"/>
      <c r="D54" s="117"/>
      <c r="E54" s="117"/>
      <c r="F54" s="117"/>
      <c r="G54" s="117"/>
      <c r="H54" s="117"/>
      <c r="I54" s="117"/>
      <c r="J54" s="117"/>
    </row>
    <row r="55" spans="2:10" ht="12.75">
      <c r="B55" s="117"/>
      <c r="C55" s="117"/>
      <c r="D55" s="117"/>
      <c r="E55" s="117"/>
      <c r="F55" s="117"/>
      <c r="G55" s="117"/>
      <c r="H55" s="117"/>
      <c r="I55" s="117"/>
      <c r="J55" s="117"/>
    </row>
    <row r="56" spans="2:10" ht="12.75">
      <c r="B56" s="117"/>
      <c r="C56" s="117"/>
      <c r="D56" s="117"/>
      <c r="E56" s="117"/>
      <c r="F56" s="117"/>
      <c r="G56" s="117"/>
      <c r="H56" s="117"/>
      <c r="I56" s="117"/>
      <c r="J56" s="117"/>
    </row>
    <row r="57" spans="2:10" ht="12.75">
      <c r="B57" s="117"/>
      <c r="C57" s="117"/>
      <c r="D57" s="117"/>
      <c r="E57" s="117"/>
      <c r="F57" s="117"/>
      <c r="G57" s="117"/>
      <c r="H57" s="117"/>
      <c r="I57" s="117"/>
      <c r="J57" s="117"/>
    </row>
    <row r="58" spans="2:10" ht="12.75">
      <c r="B58" s="117"/>
      <c r="C58" s="117"/>
      <c r="D58" s="117"/>
      <c r="E58" s="117"/>
      <c r="F58" s="117"/>
      <c r="G58" s="117"/>
      <c r="H58" s="117"/>
      <c r="I58" s="117"/>
      <c r="J58" s="117"/>
    </row>
    <row r="59" spans="2:10" ht="12.75">
      <c r="B59" s="117"/>
      <c r="C59" s="117"/>
      <c r="D59" s="117"/>
      <c r="E59" s="117"/>
      <c r="F59" s="117"/>
      <c r="G59" s="117"/>
      <c r="H59" s="117"/>
      <c r="I59" s="117"/>
      <c r="J59" s="117"/>
    </row>
    <row r="60" spans="2:10" ht="12.75">
      <c r="B60" s="117"/>
      <c r="C60" s="621"/>
      <c r="D60" s="117"/>
      <c r="E60" s="117"/>
      <c r="F60" s="117"/>
      <c r="G60" s="117"/>
      <c r="H60" s="117"/>
      <c r="I60" s="117"/>
      <c r="J60" s="117"/>
    </row>
    <row r="61" spans="2:10" ht="12.75">
      <c r="B61" s="117"/>
      <c r="C61" s="117"/>
      <c r="D61" s="117"/>
      <c r="E61" s="117"/>
      <c r="F61" s="117"/>
      <c r="G61" s="117"/>
      <c r="H61" s="117"/>
      <c r="I61" s="117"/>
      <c r="J61" s="117"/>
    </row>
    <row r="62" spans="2:10" ht="12.75">
      <c r="B62" s="117"/>
      <c r="C62" s="117"/>
      <c r="D62" s="117"/>
      <c r="E62" s="117"/>
      <c r="F62" s="117"/>
      <c r="G62" s="117"/>
      <c r="H62" s="117"/>
      <c r="I62" s="117"/>
      <c r="J62" s="117"/>
    </row>
    <row r="63" spans="2:10" ht="12.75">
      <c r="B63" s="117"/>
      <c r="C63" s="117"/>
      <c r="D63" s="117"/>
      <c r="E63" s="117"/>
      <c r="F63" s="117"/>
      <c r="G63" s="117"/>
      <c r="H63" s="117"/>
      <c r="I63" s="117"/>
      <c r="J63" s="117"/>
    </row>
    <row r="64" spans="2:10" ht="12.75">
      <c r="B64" s="117"/>
      <c r="C64" s="117"/>
      <c r="D64" s="117"/>
      <c r="E64" s="117"/>
      <c r="F64" s="117"/>
      <c r="G64" s="117"/>
      <c r="H64" s="117"/>
      <c r="I64" s="117"/>
      <c r="J64" s="117"/>
    </row>
    <row r="65" spans="2:10" ht="12.75">
      <c r="B65" s="117"/>
      <c r="C65" s="117"/>
      <c r="D65" s="117"/>
      <c r="E65" s="117"/>
      <c r="F65" s="117"/>
      <c r="G65" s="117"/>
      <c r="H65" s="117"/>
      <c r="I65" s="117"/>
      <c r="J65" s="117"/>
    </row>
    <row r="66" spans="2:10" ht="12.75">
      <c r="B66" s="117"/>
      <c r="C66" s="117"/>
      <c r="D66" s="117"/>
      <c r="E66" s="117"/>
      <c r="F66" s="117"/>
      <c r="G66" s="117"/>
      <c r="H66" s="117"/>
      <c r="I66" s="117"/>
      <c r="J66" s="117"/>
    </row>
    <row r="67" spans="2:10" ht="12.75">
      <c r="B67" s="117"/>
      <c r="C67" s="117"/>
      <c r="D67" s="117"/>
      <c r="E67" s="117"/>
      <c r="F67" s="117"/>
      <c r="G67" s="117"/>
      <c r="H67" s="117"/>
      <c r="I67" s="117"/>
      <c r="J67" s="117"/>
    </row>
    <row r="68" spans="2:10" ht="12.75">
      <c r="B68" s="117"/>
      <c r="C68" s="117"/>
      <c r="D68" s="117"/>
      <c r="E68" s="117"/>
      <c r="F68" s="117"/>
      <c r="G68" s="117"/>
      <c r="H68" s="117"/>
      <c r="I68" s="117"/>
      <c r="J68" s="117"/>
    </row>
    <row r="69" spans="2:10" ht="12.75">
      <c r="B69" s="117"/>
      <c r="C69" s="117"/>
      <c r="D69" s="117"/>
      <c r="E69" s="117"/>
      <c r="F69" s="117"/>
      <c r="G69" s="117"/>
      <c r="H69" s="117"/>
      <c r="I69" s="117"/>
      <c r="J69" s="117"/>
    </row>
    <row r="70" spans="2:10" ht="12.75">
      <c r="B70" s="117"/>
      <c r="C70" s="117"/>
      <c r="D70" s="117"/>
      <c r="E70" s="117"/>
      <c r="F70" s="117"/>
      <c r="G70" s="117"/>
      <c r="H70" s="117"/>
      <c r="I70" s="117"/>
      <c r="J70" s="117"/>
    </row>
    <row r="71" spans="2:10" ht="12.75">
      <c r="B71" s="117"/>
      <c r="C71" s="117"/>
      <c r="D71" s="117"/>
      <c r="E71" s="117"/>
      <c r="F71" s="117"/>
      <c r="G71" s="117"/>
      <c r="H71" s="117"/>
      <c r="I71" s="117"/>
      <c r="J71" s="117"/>
    </row>
    <row r="72" spans="2:10" ht="12.75">
      <c r="B72" s="13"/>
      <c r="C72" s="13"/>
      <c r="D72" s="13"/>
      <c r="E72" s="13"/>
      <c r="F72" s="13"/>
      <c r="G72" s="13"/>
      <c r="H72" s="13"/>
      <c r="I72" s="13"/>
      <c r="J72" s="13"/>
    </row>
    <row r="73" spans="2:10" ht="12.75">
      <c r="B73" s="13"/>
      <c r="C73" s="13"/>
      <c r="D73" s="13"/>
      <c r="E73" s="13"/>
      <c r="F73" s="13"/>
      <c r="G73" s="13"/>
      <c r="H73" s="13"/>
      <c r="I73" s="13"/>
      <c r="J73" s="13"/>
    </row>
    <row r="74" spans="2:10" ht="12.75">
      <c r="B74" s="13"/>
      <c r="C74" s="13"/>
      <c r="D74" s="13"/>
      <c r="E74" s="13"/>
      <c r="F74" s="13"/>
      <c r="G74" s="13"/>
      <c r="H74" s="13"/>
      <c r="I74" s="13"/>
      <c r="J74" s="13"/>
    </row>
    <row r="75" spans="2:10" ht="12.75">
      <c r="B75" s="13"/>
      <c r="C75" s="13"/>
      <c r="D75" s="13"/>
      <c r="E75" s="13"/>
      <c r="F75" s="13"/>
      <c r="G75" s="13"/>
      <c r="H75" s="13"/>
      <c r="I75" s="13"/>
      <c r="J75" s="13"/>
    </row>
    <row r="76" spans="2:10" ht="12.75">
      <c r="B76" s="13"/>
      <c r="C76" s="13"/>
      <c r="D76" s="13"/>
      <c r="E76" s="13"/>
      <c r="F76" s="13"/>
      <c r="G76" s="13"/>
      <c r="H76" s="13"/>
      <c r="I76" s="13"/>
      <c r="J76" s="13"/>
    </row>
    <row r="77" spans="2:10" ht="12.75">
      <c r="B77" s="13"/>
      <c r="C77" s="13"/>
      <c r="D77" s="13"/>
      <c r="E77" s="13"/>
      <c r="F77" s="13"/>
      <c r="G77" s="13"/>
      <c r="H77" s="13"/>
      <c r="I77" s="13"/>
      <c r="J77" s="13"/>
    </row>
    <row r="78" spans="2:10" ht="12.75">
      <c r="B78" s="13"/>
      <c r="C78" s="13"/>
      <c r="D78" s="13"/>
      <c r="E78" s="13"/>
      <c r="F78" s="13"/>
      <c r="G78" s="13"/>
      <c r="H78" s="13"/>
      <c r="I78" s="13"/>
      <c r="J78" s="13"/>
    </row>
    <row r="79" spans="2:10" ht="12.75">
      <c r="B79" s="13"/>
      <c r="C79" s="13"/>
      <c r="D79" s="13"/>
      <c r="E79" s="13"/>
      <c r="F79" s="13"/>
      <c r="G79" s="13"/>
      <c r="H79" s="13"/>
      <c r="I79" s="13"/>
      <c r="J79" s="13"/>
    </row>
    <row r="80" spans="2:10" ht="12.75">
      <c r="B80" s="13"/>
      <c r="C80" s="13"/>
      <c r="D80" s="13"/>
      <c r="E80" s="13"/>
      <c r="F80" s="13"/>
      <c r="G80" s="13"/>
      <c r="H80" s="13"/>
      <c r="I80" s="13"/>
      <c r="J80" s="13"/>
    </row>
    <row r="81" spans="2:10" ht="12.75">
      <c r="B81" s="13"/>
      <c r="C81" s="13"/>
      <c r="D81" s="13"/>
      <c r="E81" s="13"/>
      <c r="F81" s="13"/>
      <c r="G81" s="13"/>
      <c r="H81" s="13"/>
      <c r="I81" s="13"/>
      <c r="J81" s="13"/>
    </row>
    <row r="82" spans="2:10" ht="12.75">
      <c r="B82" s="13"/>
      <c r="C82" s="13"/>
      <c r="D82" s="13"/>
      <c r="E82" s="13"/>
      <c r="F82" s="13"/>
      <c r="G82" s="13"/>
      <c r="H82" s="13"/>
      <c r="I82" s="13"/>
      <c r="J82" s="13"/>
    </row>
    <row r="83" spans="2:10" ht="12.75">
      <c r="B83" s="13"/>
      <c r="C83" s="13"/>
      <c r="D83" s="13"/>
      <c r="E83" s="13"/>
      <c r="F83" s="13"/>
      <c r="G83" s="13"/>
      <c r="H83" s="13"/>
      <c r="I83" s="13"/>
      <c r="J83" s="13"/>
    </row>
    <row r="84" spans="2:10" ht="12.75">
      <c r="B84" s="13"/>
      <c r="C84" s="13"/>
      <c r="D84" s="13"/>
      <c r="E84" s="13"/>
      <c r="F84" s="13"/>
      <c r="G84" s="13"/>
      <c r="H84" s="13"/>
      <c r="I84" s="13"/>
      <c r="J84" s="13"/>
    </row>
  </sheetData>
  <sheetProtection/>
  <mergeCells count="13">
    <mergeCell ref="B2:J2"/>
    <mergeCell ref="B4:J4"/>
    <mergeCell ref="B5:J5"/>
    <mergeCell ref="E7:J7"/>
    <mergeCell ref="B7:B8"/>
    <mergeCell ref="C7:C8"/>
    <mergeCell ref="D7:D8"/>
    <mergeCell ref="B50:C50"/>
    <mergeCell ref="D50:E50"/>
    <mergeCell ref="F50:I50"/>
    <mergeCell ref="F51:I51"/>
    <mergeCell ref="B51:C51"/>
    <mergeCell ref="D51:E51"/>
  </mergeCells>
  <printOptions/>
  <pageMargins left="0.75" right="0.4" top="1" bottom="1" header="0.5" footer="0.5"/>
  <pageSetup fitToHeight="1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zoomScalePageLayoutView="0" workbookViewId="0" topLeftCell="A1">
      <selection activeCell="D17" sqref="D17"/>
    </sheetView>
  </sheetViews>
  <sheetFormatPr defaultColWidth="9.16015625" defaultRowHeight="12.75"/>
  <cols>
    <col min="1" max="1" width="5" style="0" customWidth="1"/>
    <col min="2" max="2" width="29" style="0" customWidth="1"/>
    <col min="3" max="3" width="15" style="0" customWidth="1"/>
    <col min="4" max="5" width="15.83203125" style="0" customWidth="1"/>
    <col min="6" max="6" width="16.66015625" style="0" customWidth="1"/>
  </cols>
  <sheetData>
    <row r="2" spans="1:6" ht="12.75">
      <c r="A2" s="13"/>
      <c r="B2" s="1233" t="s">
        <v>593</v>
      </c>
      <c r="C2" s="1233"/>
      <c r="D2" s="1233"/>
      <c r="E2" s="1233"/>
      <c r="F2" s="1233"/>
    </row>
    <row r="3" spans="1:6" ht="12.75">
      <c r="A3" s="13"/>
      <c r="B3" s="13"/>
      <c r="C3" s="13"/>
      <c r="D3" s="13"/>
      <c r="E3" s="13"/>
      <c r="F3" s="13"/>
    </row>
    <row r="4" spans="1:8" ht="12.75">
      <c r="A4" s="13"/>
      <c r="B4" s="1247" t="str">
        <f>Сводка!L3</f>
        <v>УМУП "Ульяновскводоканал"</v>
      </c>
      <c r="C4" s="1247"/>
      <c r="D4" s="1247"/>
      <c r="E4" s="1247"/>
      <c r="F4" s="1247"/>
      <c r="G4" s="3"/>
      <c r="H4" s="3"/>
    </row>
    <row r="5" spans="1:8" ht="12.75">
      <c r="A5" s="13"/>
      <c r="B5" s="1222" t="s">
        <v>46</v>
      </c>
      <c r="C5" s="1222"/>
      <c r="D5" s="1222"/>
      <c r="E5" s="1222"/>
      <c r="F5" s="1222"/>
      <c r="G5" s="3"/>
      <c r="H5" s="3"/>
    </row>
    <row r="6" spans="2:6" ht="12.75">
      <c r="B6" s="13"/>
      <c r="C6" s="13"/>
      <c r="D6" s="13"/>
      <c r="E6" s="13"/>
      <c r="F6" s="13"/>
    </row>
    <row r="7" spans="2:7" ht="24.75" customHeight="1">
      <c r="B7" s="1250" t="s">
        <v>901</v>
      </c>
      <c r="C7" s="1251" t="s">
        <v>444</v>
      </c>
      <c r="D7" s="1252" t="s">
        <v>543</v>
      </c>
      <c r="E7" s="1248" t="s">
        <v>851</v>
      </c>
      <c r="F7" s="1249"/>
      <c r="G7" s="19"/>
    </row>
    <row r="8" spans="2:6" ht="15" customHeight="1">
      <c r="B8" s="1250"/>
      <c r="C8" s="1251"/>
      <c r="D8" s="1252"/>
      <c r="E8" s="622" t="s">
        <v>502</v>
      </c>
      <c r="F8" s="623" t="s">
        <v>769</v>
      </c>
    </row>
    <row r="9" spans="2:6" ht="12.75">
      <c r="B9" s="624">
        <v>1</v>
      </c>
      <c r="C9" s="625">
        <v>2</v>
      </c>
      <c r="D9" s="625">
        <v>3</v>
      </c>
      <c r="E9" s="417">
        <v>4</v>
      </c>
      <c r="F9" s="419">
        <v>5</v>
      </c>
    </row>
    <row r="10" spans="2:6" ht="12.75">
      <c r="B10" s="626"/>
      <c r="C10" s="102"/>
      <c r="D10" s="627"/>
      <c r="E10" s="628"/>
      <c r="F10" s="629"/>
    </row>
    <row r="11" spans="2:6" ht="12.75">
      <c r="B11" s="630"/>
      <c r="C11" s="631"/>
      <c r="D11" s="632"/>
      <c r="E11" s="633"/>
      <c r="F11" s="634"/>
    </row>
    <row r="12" spans="2:6" ht="12.75">
      <c r="B12" s="630"/>
      <c r="C12" s="631"/>
      <c r="D12" s="632"/>
      <c r="E12" s="633"/>
      <c r="F12" s="634"/>
    </row>
    <row r="13" spans="2:6" ht="12.75">
      <c r="B13" s="630"/>
      <c r="C13" s="631"/>
      <c r="D13" s="632"/>
      <c r="E13" s="633"/>
      <c r="F13" s="634"/>
    </row>
    <row r="14" spans="2:6" ht="12.75">
      <c r="B14" s="630"/>
      <c r="C14" s="631"/>
      <c r="D14" s="632"/>
      <c r="E14" s="633"/>
      <c r="F14" s="634"/>
    </row>
    <row r="15" spans="2:6" ht="12.75">
      <c r="B15" s="630"/>
      <c r="C15" s="631"/>
      <c r="D15" s="632"/>
      <c r="E15" s="633"/>
      <c r="F15" s="634"/>
    </row>
    <row r="16" spans="2:6" ht="12.75">
      <c r="B16" s="630"/>
      <c r="C16" s="631"/>
      <c r="D16" s="632"/>
      <c r="E16" s="633"/>
      <c r="F16" s="634"/>
    </row>
    <row r="17" spans="2:6" ht="12.75">
      <c r="B17" s="630"/>
      <c r="C17" s="631"/>
      <c r="D17" s="632"/>
      <c r="E17" s="633"/>
      <c r="F17" s="634"/>
    </row>
    <row r="18" spans="2:6" ht="12.75">
      <c r="B18" s="630"/>
      <c r="C18" s="631"/>
      <c r="D18" s="632"/>
      <c r="E18" s="633"/>
      <c r="F18" s="634"/>
    </row>
    <row r="19" spans="2:6" ht="12.75">
      <c r="B19" s="630"/>
      <c r="C19" s="631"/>
      <c r="D19" s="632"/>
      <c r="E19" s="633"/>
      <c r="F19" s="634"/>
    </row>
    <row r="20" spans="2:6" ht="12.75">
      <c r="B20" s="630"/>
      <c r="C20" s="631"/>
      <c r="D20" s="632"/>
      <c r="E20" s="633"/>
      <c r="F20" s="634"/>
    </row>
    <row r="21" spans="2:6" ht="12.75">
      <c r="B21" s="630"/>
      <c r="C21" s="631"/>
      <c r="D21" s="635"/>
      <c r="E21" s="633"/>
      <c r="F21" s="634"/>
    </row>
    <row r="22" spans="2:6" ht="12.75">
      <c r="B22" s="630"/>
      <c r="C22" s="631"/>
      <c r="D22" s="632"/>
      <c r="E22" s="633"/>
      <c r="F22" s="634"/>
    </row>
    <row r="23" spans="2:6" ht="12.75">
      <c r="B23" s="630"/>
      <c r="C23" s="631"/>
      <c r="D23" s="632"/>
      <c r="E23" s="633"/>
      <c r="F23" s="634"/>
    </row>
    <row r="24" spans="2:6" ht="12.75">
      <c r="B24" s="630"/>
      <c r="C24" s="631"/>
      <c r="D24" s="632"/>
      <c r="E24" s="633"/>
      <c r="F24" s="634"/>
    </row>
    <row r="25" spans="2:6" ht="12.75">
      <c r="B25" s="630"/>
      <c r="C25" s="631"/>
      <c r="D25" s="632"/>
      <c r="E25" s="633"/>
      <c r="F25" s="634"/>
    </row>
    <row r="26" spans="2:6" ht="13.5" thickBot="1">
      <c r="B26" s="104"/>
      <c r="C26" s="636"/>
      <c r="D26" s="637"/>
      <c r="E26" s="638"/>
      <c r="F26" s="639"/>
    </row>
    <row r="27" spans="2:6" ht="13.5" thickBot="1">
      <c r="B27" s="112" t="s">
        <v>538</v>
      </c>
      <c r="C27" s="100"/>
      <c r="D27" s="101"/>
      <c r="E27" s="628">
        <v>0</v>
      </c>
      <c r="F27" s="629">
        <v>0</v>
      </c>
    </row>
    <row r="28" spans="2:6" ht="12.75">
      <c r="B28" s="99" t="s">
        <v>984</v>
      </c>
      <c r="C28" s="102"/>
      <c r="D28" s="103" t="s">
        <v>867</v>
      </c>
      <c r="E28" s="640"/>
      <c r="F28" s="641"/>
    </row>
    <row r="29" spans="2:6" ht="12.75">
      <c r="B29" s="104"/>
      <c r="C29" s="105"/>
      <c r="D29" s="106" t="s">
        <v>884</v>
      </c>
      <c r="E29" s="642"/>
      <c r="F29" s="634"/>
    </row>
    <row r="30" spans="2:6" ht="12.75" customHeight="1">
      <c r="B30" s="107"/>
      <c r="C30" s="108"/>
      <c r="D30" s="106" t="s">
        <v>874</v>
      </c>
      <c r="E30" s="642"/>
      <c r="F30" s="634"/>
    </row>
    <row r="31" spans="2:6" ht="12.75" customHeight="1">
      <c r="B31" s="107"/>
      <c r="C31" s="108"/>
      <c r="D31" s="106" t="s">
        <v>891</v>
      </c>
      <c r="E31" s="642"/>
      <c r="F31" s="634"/>
    </row>
    <row r="32" spans="2:6" ht="12.75">
      <c r="B32" s="107"/>
      <c r="C32" s="108"/>
      <c r="D32" s="106" t="s">
        <v>862</v>
      </c>
      <c r="E32" s="642"/>
      <c r="F32" s="634"/>
    </row>
    <row r="33" spans="2:6" ht="12.75">
      <c r="B33" s="107"/>
      <c r="C33" s="108"/>
      <c r="D33" s="106" t="s">
        <v>451</v>
      </c>
      <c r="E33" s="642"/>
      <c r="F33" s="634"/>
    </row>
    <row r="34" spans="2:6" ht="12.75">
      <c r="B34" s="107"/>
      <c r="C34" s="108"/>
      <c r="D34" s="106" t="s">
        <v>782</v>
      </c>
      <c r="E34" s="642"/>
      <c r="F34" s="634"/>
    </row>
    <row r="35" spans="2:6" ht="13.5" thickBot="1">
      <c r="B35" s="109"/>
      <c r="C35" s="110"/>
      <c r="D35" s="111" t="s">
        <v>607</v>
      </c>
      <c r="E35" s="643"/>
      <c r="F35" s="644"/>
    </row>
    <row r="36" spans="2:6" ht="12.75">
      <c r="B36" s="113"/>
      <c r="C36" s="113"/>
      <c r="D36" s="114"/>
      <c r="E36" s="213"/>
      <c r="F36" s="113"/>
    </row>
    <row r="37" spans="2:6" ht="12.75">
      <c r="B37" s="113"/>
      <c r="C37" s="113"/>
      <c r="D37" s="114"/>
      <c r="E37" s="213"/>
      <c r="F37" s="113"/>
    </row>
    <row r="38" spans="2:6" ht="18.75" customHeight="1">
      <c r="B38" s="1253" t="s">
        <v>364</v>
      </c>
      <c r="C38" s="1254"/>
      <c r="D38" s="1254"/>
      <c r="E38" s="1254"/>
      <c r="F38" s="1254"/>
    </row>
    <row r="39" spans="1:10" ht="12.75">
      <c r="A39" s="1"/>
      <c r="B39" s="117"/>
      <c r="C39" s="117"/>
      <c r="D39" s="117"/>
      <c r="E39" s="117"/>
      <c r="F39" s="117"/>
      <c r="G39" s="1"/>
      <c r="H39" s="1"/>
      <c r="I39" s="1"/>
      <c r="J39" s="1"/>
    </row>
    <row r="40" spans="1:10" ht="54" customHeight="1">
      <c r="A40" s="1"/>
      <c r="B40" s="645"/>
      <c r="C40" s="1246" t="s">
        <v>705</v>
      </c>
      <c r="D40" s="1246"/>
      <c r="E40" s="1246" t="s">
        <v>257</v>
      </c>
      <c r="F40" s="1246"/>
      <c r="G40" s="48"/>
      <c r="H40" s="49"/>
      <c r="I40" s="1"/>
      <c r="J40" s="1"/>
    </row>
    <row r="41" spans="1:10" ht="12.75" customHeight="1">
      <c r="A41" s="1"/>
      <c r="B41" s="237" t="s">
        <v>56</v>
      </c>
      <c r="C41" s="1214" t="s">
        <v>450</v>
      </c>
      <c r="D41" s="1214"/>
      <c r="E41" s="1214" t="s">
        <v>989</v>
      </c>
      <c r="F41" s="1214"/>
      <c r="G41" s="47"/>
      <c r="H41" s="47"/>
      <c r="I41" s="1"/>
      <c r="J41" s="1"/>
    </row>
    <row r="42" spans="1:10" ht="12.75">
      <c r="A42" s="1"/>
      <c r="B42" s="117"/>
      <c r="C42" s="117"/>
      <c r="D42" s="117"/>
      <c r="E42" s="117"/>
      <c r="F42" s="117"/>
      <c r="G42" s="1"/>
      <c r="H42" s="1"/>
      <c r="I42" s="1"/>
      <c r="J42" s="1"/>
    </row>
    <row r="43" spans="1:10" ht="12.75">
      <c r="A43" s="1"/>
      <c r="B43" s="117"/>
      <c r="C43" s="117"/>
      <c r="D43" s="117"/>
      <c r="E43" s="117"/>
      <c r="F43" s="117"/>
      <c r="G43" s="1"/>
      <c r="H43" s="1"/>
      <c r="I43" s="1"/>
      <c r="J43" s="1"/>
    </row>
    <row r="44" spans="1:10" ht="12.75">
      <c r="A44" s="1"/>
      <c r="B44" s="117"/>
      <c r="C44" s="117"/>
      <c r="D44" s="117"/>
      <c r="E44" s="117"/>
      <c r="F44" s="117"/>
      <c r="G44" s="1"/>
      <c r="H44" s="1"/>
      <c r="I44" s="1"/>
      <c r="J44" s="1"/>
    </row>
    <row r="45" spans="2:6" ht="12.75">
      <c r="B45" s="13"/>
      <c r="C45" s="13"/>
      <c r="D45" s="13"/>
      <c r="E45" s="13"/>
      <c r="F45" s="13"/>
    </row>
    <row r="46" spans="2:6" ht="12.75">
      <c r="B46" s="13"/>
      <c r="C46" s="13"/>
      <c r="D46" s="13"/>
      <c r="E46" s="13"/>
      <c r="F46" s="13"/>
    </row>
    <row r="47" spans="2:6" ht="12.75">
      <c r="B47" s="13"/>
      <c r="C47" s="13"/>
      <c r="D47" s="13"/>
      <c r="E47" s="13"/>
      <c r="F47" s="13"/>
    </row>
    <row r="48" spans="2:6" ht="12.75">
      <c r="B48" s="13"/>
      <c r="C48" s="13"/>
      <c r="D48" s="13"/>
      <c r="E48" s="13"/>
      <c r="F48" s="13"/>
    </row>
    <row r="49" spans="2:6" ht="12.75">
      <c r="B49" s="13"/>
      <c r="C49" s="13"/>
      <c r="D49" s="13"/>
      <c r="E49" s="13"/>
      <c r="F49" s="13"/>
    </row>
    <row r="50" spans="2:6" ht="12.75">
      <c r="B50" s="13"/>
      <c r="C50" s="13"/>
      <c r="D50" s="13"/>
      <c r="E50" s="13"/>
      <c r="F50" s="13"/>
    </row>
    <row r="51" spans="2:6" ht="12.75">
      <c r="B51" s="13"/>
      <c r="C51" s="13"/>
      <c r="D51" s="13"/>
      <c r="E51" s="13"/>
      <c r="F51" s="13"/>
    </row>
    <row r="52" spans="2:6" ht="12.75">
      <c r="B52" s="13"/>
      <c r="C52" s="13"/>
      <c r="D52" s="13"/>
      <c r="E52" s="13"/>
      <c r="F52" s="13"/>
    </row>
  </sheetData>
  <sheetProtection/>
  <mergeCells count="12">
    <mergeCell ref="B2:F2"/>
    <mergeCell ref="C40:D40"/>
    <mergeCell ref="C41:D41"/>
    <mergeCell ref="E40:F40"/>
    <mergeCell ref="E41:F41"/>
    <mergeCell ref="B4:F4"/>
    <mergeCell ref="B5:F5"/>
    <mergeCell ref="E7:F7"/>
    <mergeCell ref="B7:B8"/>
    <mergeCell ref="C7:C8"/>
    <mergeCell ref="D7:D8"/>
    <mergeCell ref="B38:F38"/>
  </mergeCells>
  <printOptions/>
  <pageMargins left="0.78" right="0.27" top="1" bottom="1" header="0.5" footer="0.5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pane xSplit="3" topLeftCell="D1" activePane="topRight" state="frozen"/>
      <selection pane="topLeft" activeCell="C6" sqref="C6"/>
      <selection pane="topRight" activeCell="L35" sqref="L35"/>
    </sheetView>
  </sheetViews>
  <sheetFormatPr defaultColWidth="9.16015625" defaultRowHeight="12.75"/>
  <cols>
    <col min="1" max="1" width="4.83203125" style="6" customWidth="1"/>
    <col min="2" max="2" width="6.5" style="6" customWidth="1"/>
    <col min="3" max="3" width="53" style="6" customWidth="1"/>
    <col min="4" max="4" width="12.16015625" style="6" customWidth="1"/>
    <col min="5" max="5" width="7" style="6" customWidth="1"/>
    <col min="6" max="6" width="14" style="6" customWidth="1"/>
    <col min="7" max="7" width="6.83203125" style="6" customWidth="1"/>
    <col min="8" max="8" width="13.16015625" style="6" customWidth="1"/>
    <col min="9" max="9" width="7" style="6" customWidth="1"/>
    <col min="10" max="10" width="14.5" style="6" customWidth="1"/>
    <col min="11" max="11" width="7" style="6" customWidth="1"/>
    <col min="12" max="12" width="14" style="6" customWidth="1"/>
    <col min="13" max="13" width="7" style="6" customWidth="1"/>
    <col min="14" max="14" width="15.5" style="6" customWidth="1"/>
    <col min="15" max="15" width="7" style="6" customWidth="1"/>
    <col min="16" max="16" width="9.16015625" style="6" customWidth="1"/>
    <col min="17" max="17" width="10.16015625" style="6" customWidth="1"/>
    <col min="18" max="250" width="9.16015625" style="6" customWidth="1"/>
    <col min="251" max="16384" width="9.16015625" style="6" customWidth="1"/>
  </cols>
  <sheetData>
    <row r="1" ht="12.75">
      <c r="A1" s="14"/>
    </row>
    <row r="2" spans="1:15" ht="12.75">
      <c r="A2" s="14"/>
      <c r="B2" s="1255" t="s">
        <v>594</v>
      </c>
      <c r="C2" s="1255"/>
      <c r="D2" s="1255"/>
      <c r="E2" s="1255"/>
      <c r="F2" s="1255"/>
      <c r="G2" s="1255"/>
      <c r="H2" s="1255"/>
      <c r="I2" s="1255"/>
      <c r="J2" s="1255"/>
      <c r="K2" s="1255"/>
      <c r="L2" s="1255"/>
      <c r="M2" s="1255"/>
      <c r="N2" s="1255"/>
      <c r="O2" s="1255"/>
    </row>
    <row r="3" spans="1:3" ht="12.75">
      <c r="A3" s="14"/>
      <c r="B3" s="14"/>
      <c r="C3" s="14"/>
    </row>
    <row r="4" spans="1:15" ht="12.75">
      <c r="A4" s="14"/>
      <c r="B4" s="1256" t="str">
        <f>Сводка!L3</f>
        <v>УМУП "Ульяновскводоканал"</v>
      </c>
      <c r="C4" s="1256"/>
      <c r="D4" s="1256"/>
      <c r="E4" s="1256"/>
      <c r="F4" s="1256"/>
      <c r="G4" s="1256"/>
      <c r="H4" s="1256"/>
      <c r="I4" s="1256"/>
      <c r="J4" s="1256"/>
      <c r="K4" s="1256"/>
      <c r="L4" s="1256"/>
      <c r="M4" s="1256"/>
      <c r="N4" s="1256"/>
      <c r="O4" s="1256"/>
    </row>
    <row r="5" spans="1:15" ht="12.75">
      <c r="A5" s="14"/>
      <c r="B5" s="1257" t="s">
        <v>46</v>
      </c>
      <c r="C5" s="1257"/>
      <c r="D5" s="1257"/>
      <c r="E5" s="1257"/>
      <c r="F5" s="1257"/>
      <c r="G5" s="1257"/>
      <c r="H5" s="1257"/>
      <c r="I5" s="1257"/>
      <c r="J5" s="1257"/>
      <c r="K5" s="1257"/>
      <c r="L5" s="1257"/>
      <c r="M5" s="1257"/>
      <c r="N5" s="1257"/>
      <c r="O5" s="1257"/>
    </row>
    <row r="6" spans="2:15" ht="13.5" thickBo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2:16" ht="13.5" customHeight="1" thickBot="1">
      <c r="B7" s="1267" t="s">
        <v>993</v>
      </c>
      <c r="C7" s="1264" t="s">
        <v>615</v>
      </c>
      <c r="D7" s="1271"/>
      <c r="E7" s="1271"/>
      <c r="F7" s="1271"/>
      <c r="G7" s="1271"/>
      <c r="H7" s="1271"/>
      <c r="I7" s="1271"/>
      <c r="J7" s="1271"/>
      <c r="K7" s="1271"/>
      <c r="L7" s="1271"/>
      <c r="M7" s="1271"/>
      <c r="N7" s="1272"/>
      <c r="O7" s="1272"/>
      <c r="P7" s="7"/>
    </row>
    <row r="8" spans="2:16" ht="13.5" thickBot="1">
      <c r="B8" s="1267"/>
      <c r="C8" s="1265"/>
      <c r="D8" s="1260" t="s">
        <v>891</v>
      </c>
      <c r="E8" s="1260"/>
      <c r="F8" s="1260" t="s">
        <v>862</v>
      </c>
      <c r="G8" s="1260"/>
      <c r="H8" s="1260" t="s">
        <v>451</v>
      </c>
      <c r="I8" s="1260"/>
      <c r="J8" s="1260" t="s">
        <v>782</v>
      </c>
      <c r="K8" s="1260"/>
      <c r="L8" s="1260" t="s">
        <v>607</v>
      </c>
      <c r="M8" s="1274"/>
      <c r="N8" s="1273" t="s">
        <v>498</v>
      </c>
      <c r="O8" s="1273"/>
      <c r="P8" s="7"/>
    </row>
    <row r="9" spans="2:16" ht="17.25" customHeight="1" thickBot="1">
      <c r="B9" s="1268"/>
      <c r="C9" s="1266"/>
      <c r="D9" s="646" t="s">
        <v>938</v>
      </c>
      <c r="E9" s="646" t="s">
        <v>929</v>
      </c>
      <c r="F9" s="646" t="s">
        <v>938</v>
      </c>
      <c r="G9" s="646" t="s">
        <v>783</v>
      </c>
      <c r="H9" s="646" t="s">
        <v>938</v>
      </c>
      <c r="I9" s="646" t="s">
        <v>783</v>
      </c>
      <c r="J9" s="646" t="s">
        <v>938</v>
      </c>
      <c r="K9" s="646" t="s">
        <v>783</v>
      </c>
      <c r="L9" s="646" t="s">
        <v>938</v>
      </c>
      <c r="M9" s="646" t="s">
        <v>783</v>
      </c>
      <c r="N9" s="647" t="s">
        <v>938</v>
      </c>
      <c r="O9" s="648" t="s">
        <v>783</v>
      </c>
      <c r="P9" s="7"/>
    </row>
    <row r="10" spans="2:16" ht="13.5" thickBot="1">
      <c r="B10" s="649">
        <v>1</v>
      </c>
      <c r="C10" s="650">
        <v>2</v>
      </c>
      <c r="D10" s="651">
        <v>3</v>
      </c>
      <c r="E10" s="652">
        <v>4</v>
      </c>
      <c r="F10" s="651">
        <v>5</v>
      </c>
      <c r="G10" s="652">
        <v>6</v>
      </c>
      <c r="H10" s="651">
        <v>7</v>
      </c>
      <c r="I10" s="652">
        <v>8</v>
      </c>
      <c r="J10" s="651">
        <v>9</v>
      </c>
      <c r="K10" s="652">
        <v>10</v>
      </c>
      <c r="L10" s="651">
        <v>11</v>
      </c>
      <c r="M10" s="652">
        <v>12</v>
      </c>
      <c r="N10" s="651">
        <v>13</v>
      </c>
      <c r="O10" s="653">
        <v>14</v>
      </c>
      <c r="P10" s="7"/>
    </row>
    <row r="11" spans="2:16" ht="14.25" customHeight="1" thickBot="1">
      <c r="B11" s="654">
        <v>1</v>
      </c>
      <c r="C11" s="656" t="s">
        <v>704</v>
      </c>
      <c r="D11" s="657">
        <f>'Таблица 2'!F31</f>
        <v>0</v>
      </c>
      <c r="E11" s="658"/>
      <c r="F11" s="657">
        <f>'Таблица 2'!G31</f>
        <v>0</v>
      </c>
      <c r="G11" s="658"/>
      <c r="H11" s="657">
        <f>'Таблица 2'!H31</f>
        <v>30473.747</v>
      </c>
      <c r="I11" s="658"/>
      <c r="J11" s="657">
        <f>'Таблица 2'!I31</f>
        <v>135611.581</v>
      </c>
      <c r="K11" s="658"/>
      <c r="L11" s="657">
        <f>'Таблица 2'!J31</f>
        <v>55341.3425</v>
      </c>
      <c r="M11" s="658"/>
      <c r="N11" s="659">
        <f>'Таблица 2'!E31</f>
        <v>141280.579</v>
      </c>
      <c r="O11" s="660"/>
      <c r="P11" s="7"/>
    </row>
    <row r="12" spans="2:16" ht="15" customHeight="1" thickBot="1">
      <c r="B12" s="661">
        <v>2</v>
      </c>
      <c r="C12" s="662" t="s">
        <v>785</v>
      </c>
      <c r="D12" s="663">
        <f aca="true" t="shared" si="0" ref="D12:N12">SUM(D13:D27)</f>
        <v>0</v>
      </c>
      <c r="E12" s="664"/>
      <c r="F12" s="663">
        <f t="shared" si="0"/>
        <v>0</v>
      </c>
      <c r="G12" s="664"/>
      <c r="H12" s="663">
        <f t="shared" si="0"/>
        <v>237.78591534520166</v>
      </c>
      <c r="I12" s="664">
        <f>H12/H11*100</f>
        <v>0.7802975963054417</v>
      </c>
      <c r="J12" s="663">
        <f t="shared" si="0"/>
        <v>425.14058338693866</v>
      </c>
      <c r="K12" s="664">
        <f>J12/J11*100</f>
        <v>0.3134987294241033</v>
      </c>
      <c r="L12" s="663">
        <f t="shared" si="0"/>
        <v>15.055600000000002</v>
      </c>
      <c r="M12" s="664">
        <f>L12/L11*100</f>
        <v>0.027204977905984123</v>
      </c>
      <c r="N12" s="665">
        <f t="shared" si="0"/>
        <v>677.9820987321403</v>
      </c>
      <c r="O12" s="666">
        <f>N12/N11*100</f>
        <v>0.47988343729263766</v>
      </c>
      <c r="P12" s="7"/>
    </row>
    <row r="13" spans="2:16" ht="15.75" customHeight="1">
      <c r="B13" s="667" t="s">
        <v>857</v>
      </c>
      <c r="C13" s="668" t="s">
        <v>500</v>
      </c>
      <c r="D13" s="669"/>
      <c r="E13" s="670" t="s">
        <v>697</v>
      </c>
      <c r="F13" s="669"/>
      <c r="G13" s="670" t="s">
        <v>697</v>
      </c>
      <c r="H13" s="669">
        <f>'Пояснит. записка'!H331</f>
        <v>231.78591534520166</v>
      </c>
      <c r="I13" s="670">
        <f>H13/H11*100</f>
        <v>0.7606085177028006</v>
      </c>
      <c r="J13" s="669">
        <f>'Пояснит. записка'!H332</f>
        <v>336.9814833869387</v>
      </c>
      <c r="K13" s="670">
        <f>J13/J11*100</f>
        <v>0.24849019597149208</v>
      </c>
      <c r="L13" s="669"/>
      <c r="M13" s="670" t="s">
        <v>697</v>
      </c>
      <c r="N13" s="671">
        <f>H13+J13+L13</f>
        <v>568.7673987321404</v>
      </c>
      <c r="O13" s="672">
        <f>N13/N11*100</f>
        <v>0.40258003099784884</v>
      </c>
      <c r="P13" s="7"/>
    </row>
    <row r="14" spans="2:16" ht="13.5" customHeight="1">
      <c r="B14" s="673" t="s">
        <v>939</v>
      </c>
      <c r="C14" s="674" t="s">
        <v>446</v>
      </c>
      <c r="D14" s="590"/>
      <c r="E14" s="670" t="s">
        <v>697</v>
      </c>
      <c r="F14" s="590"/>
      <c r="G14" s="670" t="s">
        <v>697</v>
      </c>
      <c r="H14" s="590"/>
      <c r="I14" s="670" t="s">
        <v>697</v>
      </c>
      <c r="J14" s="675"/>
      <c r="K14" s="670" t="s">
        <v>697</v>
      </c>
      <c r="L14" s="675"/>
      <c r="M14" s="670" t="s">
        <v>697</v>
      </c>
      <c r="N14" s="676">
        <v>0</v>
      </c>
      <c r="O14" s="672" t="s">
        <v>697</v>
      </c>
      <c r="P14" s="7"/>
    </row>
    <row r="15" spans="2:16" ht="15" customHeight="1">
      <c r="B15" s="673" t="s">
        <v>468</v>
      </c>
      <c r="C15" s="674" t="s">
        <v>485</v>
      </c>
      <c r="D15" s="590"/>
      <c r="E15" s="670" t="s">
        <v>697</v>
      </c>
      <c r="F15" s="590"/>
      <c r="G15" s="670" t="s">
        <v>697</v>
      </c>
      <c r="H15" s="590"/>
      <c r="I15" s="670" t="s">
        <v>697</v>
      </c>
      <c r="J15" s="675">
        <f>'Пояснит. записка'!H343</f>
        <v>1.53</v>
      </c>
      <c r="K15" s="670">
        <f>J15/J11*100</f>
        <v>0.0011282222275691926</v>
      </c>
      <c r="L15" s="675"/>
      <c r="M15" s="670" t="s">
        <v>697</v>
      </c>
      <c r="N15" s="676">
        <f>H15+J15+L15</f>
        <v>1.53</v>
      </c>
      <c r="O15" s="672">
        <f>N15/N11*100</f>
        <v>0.0010829513941898554</v>
      </c>
      <c r="P15" s="7"/>
    </row>
    <row r="16" spans="2:16" ht="15" customHeight="1">
      <c r="B16" s="673" t="s">
        <v>547</v>
      </c>
      <c r="C16" s="674" t="s">
        <v>537</v>
      </c>
      <c r="D16" s="590"/>
      <c r="E16" s="670" t="s">
        <v>697</v>
      </c>
      <c r="F16" s="590"/>
      <c r="G16" s="670" t="s">
        <v>697</v>
      </c>
      <c r="H16" s="590"/>
      <c r="I16" s="670" t="s">
        <v>697</v>
      </c>
      <c r="J16" s="675">
        <f>'Пояснит. записка'!H348</f>
        <v>2.8291</v>
      </c>
      <c r="K16" s="670">
        <f>J16/J11*100</f>
        <v>0.002086178760794773</v>
      </c>
      <c r="L16" s="675"/>
      <c r="M16" s="670" t="s">
        <v>697</v>
      </c>
      <c r="N16" s="676">
        <f>H16+J16+L16</f>
        <v>2.8291</v>
      </c>
      <c r="O16" s="672">
        <f>N16/N11*100</f>
        <v>0.00200246914333498</v>
      </c>
      <c r="P16" s="7"/>
    </row>
    <row r="17" spans="2:16" ht="12.75" customHeight="1">
      <c r="B17" s="673" t="s">
        <v>861</v>
      </c>
      <c r="C17" s="674" t="s">
        <v>895</v>
      </c>
      <c r="D17" s="590"/>
      <c r="E17" s="670" t="s">
        <v>697</v>
      </c>
      <c r="F17" s="590"/>
      <c r="G17" s="670" t="s">
        <v>697</v>
      </c>
      <c r="H17" s="590"/>
      <c r="I17" s="670" t="s">
        <v>697</v>
      </c>
      <c r="J17" s="675">
        <f>'Пояснит. записка'!M366+'Пояснит. записка'!P366</f>
        <v>1.7999999999999998</v>
      </c>
      <c r="K17" s="670">
        <f>J17/J11*100</f>
        <v>0.001327320267728462</v>
      </c>
      <c r="L17" s="675">
        <f>'Пояснит. записка'!S366</f>
        <v>13.05</v>
      </c>
      <c r="M17" s="670">
        <f>L17/L11*100</f>
        <v>0.02358092415268025</v>
      </c>
      <c r="N17" s="676">
        <f>H17+J17+L17</f>
        <v>14.850000000000001</v>
      </c>
      <c r="O17" s="672">
        <f>N17/N11*100</f>
        <v>0.010510998825960361</v>
      </c>
      <c r="P17" s="7"/>
    </row>
    <row r="18" spans="2:16" ht="12.75" customHeight="1">
      <c r="B18" s="673" t="s">
        <v>941</v>
      </c>
      <c r="C18" s="674" t="s">
        <v>542</v>
      </c>
      <c r="D18" s="590"/>
      <c r="E18" s="670" t="s">
        <v>697</v>
      </c>
      <c r="F18" s="590"/>
      <c r="G18" s="670" t="s">
        <v>697</v>
      </c>
      <c r="H18" s="590"/>
      <c r="I18" s="670" t="s">
        <v>697</v>
      </c>
      <c r="J18" s="675">
        <f>'Пояснит. записка'!M367+'Пояснит. записка'!P367</f>
        <v>13.399999999999999</v>
      </c>
      <c r="K18" s="670">
        <f>J18/J11*100</f>
        <v>0.00988116199308966</v>
      </c>
      <c r="L18" s="675"/>
      <c r="M18" s="670" t="s">
        <v>697</v>
      </c>
      <c r="N18" s="676">
        <f>H18+J18+L18</f>
        <v>13.399999999999999</v>
      </c>
      <c r="O18" s="672">
        <f>N18/N11*100</f>
        <v>0.009484672341270628</v>
      </c>
      <c r="P18" s="7"/>
    </row>
    <row r="19" spans="2:16" ht="11.25" customHeight="1">
      <c r="B19" s="673" t="s">
        <v>464</v>
      </c>
      <c r="C19" s="674" t="s">
        <v>876</v>
      </c>
      <c r="D19" s="590"/>
      <c r="E19" s="670" t="s">
        <v>697</v>
      </c>
      <c r="F19" s="590"/>
      <c r="G19" s="670" t="s">
        <v>697</v>
      </c>
      <c r="H19" s="590"/>
      <c r="I19" s="670" t="s">
        <v>697</v>
      </c>
      <c r="J19" s="675"/>
      <c r="K19" s="670" t="s">
        <v>697</v>
      </c>
      <c r="L19" s="675">
        <f>'Пояснит. записка'!S362+'Пояснит. записка'!S363+'Пояснит. записка'!S364+'Пояснит. записка'!S365</f>
        <v>2.0056000000000003</v>
      </c>
      <c r="M19" s="670">
        <f>L19/L11*100</f>
        <v>0.003624053753303871</v>
      </c>
      <c r="N19" s="676">
        <f>H19+J19+L19</f>
        <v>2.0056000000000003</v>
      </c>
      <c r="O19" s="672">
        <f>N19/N11*100</f>
        <v>0.0014195864811680878</v>
      </c>
      <c r="P19" s="7"/>
    </row>
    <row r="20" spans="2:16" ht="11.25" customHeight="1">
      <c r="B20" s="673" t="s">
        <v>546</v>
      </c>
      <c r="C20" s="674" t="s">
        <v>454</v>
      </c>
      <c r="D20" s="590"/>
      <c r="E20" s="670" t="s">
        <v>697</v>
      </c>
      <c r="F20" s="590"/>
      <c r="G20" s="670" t="s">
        <v>697</v>
      </c>
      <c r="H20" s="590"/>
      <c r="I20" s="670" t="s">
        <v>697</v>
      </c>
      <c r="J20" s="675"/>
      <c r="K20" s="670" t="s">
        <v>697</v>
      </c>
      <c r="L20" s="675"/>
      <c r="M20" s="670" t="s">
        <v>697</v>
      </c>
      <c r="N20" s="676">
        <v>0</v>
      </c>
      <c r="O20" s="672" t="s">
        <v>697</v>
      </c>
      <c r="P20" s="7"/>
    </row>
    <row r="21" spans="2:16" ht="23.25" customHeight="1">
      <c r="B21" s="673" t="s">
        <v>860</v>
      </c>
      <c r="C21" s="674" t="s">
        <v>893</v>
      </c>
      <c r="D21" s="590"/>
      <c r="E21" s="670" t="s">
        <v>697</v>
      </c>
      <c r="F21" s="590"/>
      <c r="G21" s="670" t="s">
        <v>697</v>
      </c>
      <c r="H21" s="590">
        <f>'Пояснит. записка'!H383</f>
        <v>6</v>
      </c>
      <c r="I21" s="670">
        <f>H21/H11*100</f>
        <v>0.01968907860264115</v>
      </c>
      <c r="J21" s="675"/>
      <c r="K21" s="670" t="s">
        <v>697</v>
      </c>
      <c r="L21" s="675"/>
      <c r="M21" s="670" t="s">
        <v>697</v>
      </c>
      <c r="N21" s="676">
        <f>H21+J21+L21</f>
        <v>6</v>
      </c>
      <c r="O21" s="672">
        <f>N21/N11*100</f>
        <v>0.004246868212509237</v>
      </c>
      <c r="P21" s="7"/>
    </row>
    <row r="22" spans="2:16" ht="11.25" customHeight="1">
      <c r="B22" s="673" t="s">
        <v>887</v>
      </c>
      <c r="C22" s="674" t="s">
        <v>443</v>
      </c>
      <c r="D22" s="590"/>
      <c r="E22" s="670" t="s">
        <v>697</v>
      </c>
      <c r="F22" s="590"/>
      <c r="G22" s="670" t="s">
        <v>697</v>
      </c>
      <c r="H22" s="590"/>
      <c r="I22" s="670" t="s">
        <v>697</v>
      </c>
      <c r="J22" s="675"/>
      <c r="K22" s="670" t="s">
        <v>697</v>
      </c>
      <c r="L22" s="675"/>
      <c r="M22" s="670" t="s">
        <v>697</v>
      </c>
      <c r="N22" s="676">
        <v>0</v>
      </c>
      <c r="O22" s="672" t="s">
        <v>697</v>
      </c>
      <c r="P22" s="7"/>
    </row>
    <row r="23" spans="2:16" ht="11.25" customHeight="1">
      <c r="B23" s="673" t="s">
        <v>625</v>
      </c>
      <c r="C23" s="674" t="s">
        <v>919</v>
      </c>
      <c r="D23" s="590"/>
      <c r="E23" s="670" t="s">
        <v>697</v>
      </c>
      <c r="F23" s="590"/>
      <c r="G23" s="670" t="s">
        <v>697</v>
      </c>
      <c r="H23" s="590"/>
      <c r="I23" s="670" t="s">
        <v>697</v>
      </c>
      <c r="J23" s="675"/>
      <c r="K23" s="670" t="s">
        <v>697</v>
      </c>
      <c r="L23" s="675"/>
      <c r="M23" s="670" t="s">
        <v>697</v>
      </c>
      <c r="N23" s="676">
        <v>0</v>
      </c>
      <c r="O23" s="672" t="s">
        <v>697</v>
      </c>
      <c r="P23" s="7"/>
    </row>
    <row r="24" spans="2:16" ht="11.25" customHeight="1">
      <c r="B24" s="673" t="s">
        <v>489</v>
      </c>
      <c r="C24" s="674" t="s">
        <v>618</v>
      </c>
      <c r="D24" s="590"/>
      <c r="E24" s="670" t="s">
        <v>697</v>
      </c>
      <c r="F24" s="590"/>
      <c r="G24" s="670" t="s">
        <v>697</v>
      </c>
      <c r="H24" s="590"/>
      <c r="I24" s="670" t="s">
        <v>697</v>
      </c>
      <c r="J24" s="675"/>
      <c r="K24" s="670" t="s">
        <v>697</v>
      </c>
      <c r="L24" s="675"/>
      <c r="M24" s="670" t="s">
        <v>697</v>
      </c>
      <c r="N24" s="676">
        <v>0</v>
      </c>
      <c r="O24" s="672" t="s">
        <v>697</v>
      </c>
      <c r="P24" s="7"/>
    </row>
    <row r="25" spans="2:16" ht="11.25" customHeight="1">
      <c r="B25" s="673" t="s">
        <v>982</v>
      </c>
      <c r="C25" s="674" t="s">
        <v>936</v>
      </c>
      <c r="D25" s="590"/>
      <c r="E25" s="670" t="s">
        <v>697</v>
      </c>
      <c r="F25" s="590"/>
      <c r="G25" s="670" t="s">
        <v>697</v>
      </c>
      <c r="H25" s="590"/>
      <c r="I25" s="670" t="s">
        <v>697</v>
      </c>
      <c r="J25" s="675"/>
      <c r="K25" s="670" t="s">
        <v>697</v>
      </c>
      <c r="L25" s="675"/>
      <c r="M25" s="670" t="s">
        <v>697</v>
      </c>
      <c r="N25" s="676">
        <v>0</v>
      </c>
      <c r="O25" s="672" t="s">
        <v>697</v>
      </c>
      <c r="P25" s="7"/>
    </row>
    <row r="26" spans="2:16" ht="11.25" customHeight="1">
      <c r="B26" s="673" t="s">
        <v>890</v>
      </c>
      <c r="C26" s="674" t="s">
        <v>487</v>
      </c>
      <c r="D26" s="590"/>
      <c r="E26" s="670" t="s">
        <v>697</v>
      </c>
      <c r="F26" s="590"/>
      <c r="G26" s="670" t="s">
        <v>697</v>
      </c>
      <c r="H26" s="590"/>
      <c r="I26" s="670" t="s">
        <v>697</v>
      </c>
      <c r="J26" s="675">
        <f>'Пояснит. записка'!H395</f>
        <v>68.60000000000001</v>
      </c>
      <c r="K26" s="670">
        <f>J26/J11*100</f>
        <v>0.05058565020342917</v>
      </c>
      <c r="L26" s="675"/>
      <c r="M26" s="670" t="s">
        <v>697</v>
      </c>
      <c r="N26" s="677">
        <f>H26+J26+L26</f>
        <v>68.60000000000001</v>
      </c>
      <c r="O26" s="672">
        <f>N26/N11*100</f>
        <v>0.048555859896355615</v>
      </c>
      <c r="P26" s="7"/>
    </row>
    <row r="27" spans="2:16" ht="11.25" customHeight="1" thickBot="1">
      <c r="B27" s="678" t="s">
        <v>622</v>
      </c>
      <c r="C27" s="679" t="s">
        <v>932</v>
      </c>
      <c r="D27" s="680"/>
      <c r="E27" s="681" t="s">
        <v>697</v>
      </c>
      <c r="F27" s="680">
        <v>0</v>
      </c>
      <c r="G27" s="681" t="s">
        <v>697</v>
      </c>
      <c r="H27" s="680">
        <v>0</v>
      </c>
      <c r="I27" s="681" t="s">
        <v>697</v>
      </c>
      <c r="J27" s="682"/>
      <c r="K27" s="681" t="s">
        <v>697</v>
      </c>
      <c r="L27" s="682"/>
      <c r="M27" s="681" t="s">
        <v>697</v>
      </c>
      <c r="N27" s="677">
        <v>0</v>
      </c>
      <c r="O27" s="683" t="s">
        <v>697</v>
      </c>
      <c r="P27" s="7"/>
    </row>
    <row r="28" spans="2:17" ht="15.75" customHeight="1" thickBot="1">
      <c r="B28" s="661">
        <v>3</v>
      </c>
      <c r="C28" s="662" t="s">
        <v>856</v>
      </c>
      <c r="D28" s="657">
        <v>0</v>
      </c>
      <c r="E28" s="658" t="s">
        <v>697</v>
      </c>
      <c r="F28" s="657">
        <v>0</v>
      </c>
      <c r="G28" s="658" t="s">
        <v>697</v>
      </c>
      <c r="H28" s="657">
        <f aca="true" t="shared" si="1" ref="H28:N28">SUM(H29:H32)</f>
        <v>91.88791811567012</v>
      </c>
      <c r="I28" s="658">
        <f>H28/H11*100</f>
        <v>0.30153140706874715</v>
      </c>
      <c r="J28" s="657">
        <f t="shared" si="1"/>
        <v>95.96971281161407</v>
      </c>
      <c r="K28" s="658">
        <f>J28/J11*100</f>
        <v>0.07076808050163065</v>
      </c>
      <c r="L28" s="657">
        <f t="shared" si="1"/>
        <v>1.493144451275977</v>
      </c>
      <c r="M28" s="658">
        <f>L28/L11*100</f>
        <v>0.002698063299198022</v>
      </c>
      <c r="N28" s="659">
        <f t="shared" si="1"/>
        <v>189.35077537856017</v>
      </c>
      <c r="O28" s="660">
        <f>N28/N11*100</f>
        <v>0.13402463149486396</v>
      </c>
      <c r="P28" s="7"/>
      <c r="Q28" s="45"/>
    </row>
    <row r="29" spans="2:16" ht="13.5" customHeight="1">
      <c r="B29" s="667" t="s">
        <v>878</v>
      </c>
      <c r="C29" s="668" t="s">
        <v>900</v>
      </c>
      <c r="D29" s="684"/>
      <c r="E29" s="670" t="s">
        <v>697</v>
      </c>
      <c r="F29" s="684"/>
      <c r="G29" s="670" t="s">
        <v>697</v>
      </c>
      <c r="H29" s="684">
        <f>'Нагр.потери в тр-рах'!J10</f>
        <v>91.88791811567012</v>
      </c>
      <c r="I29" s="670">
        <f>H29/H11*100</f>
        <v>0.30153140706874715</v>
      </c>
      <c r="J29" s="684">
        <f>'Нагр.потери в тр-рах'!J47</f>
        <v>95.93050712149156</v>
      </c>
      <c r="K29" s="670">
        <f>J29/J11*100</f>
        <v>0.07073917021990295</v>
      </c>
      <c r="L29" s="684"/>
      <c r="M29" s="670" t="s">
        <v>697</v>
      </c>
      <c r="N29" s="685">
        <f>H29+J29+L29</f>
        <v>187.81842523716168</v>
      </c>
      <c r="O29" s="672">
        <f>N29/N11*100</f>
        <v>0.1329400166438741</v>
      </c>
      <c r="P29" s="7"/>
    </row>
    <row r="30" spans="2:17" ht="13.5" customHeight="1">
      <c r="B30" s="673" t="s">
        <v>975</v>
      </c>
      <c r="C30" s="674" t="s">
        <v>881</v>
      </c>
      <c r="D30" s="590"/>
      <c r="E30" s="670" t="s">
        <v>697</v>
      </c>
      <c r="F30" s="590"/>
      <c r="G30" s="670" t="s">
        <v>697</v>
      </c>
      <c r="H30" s="590"/>
      <c r="I30" s="670" t="s">
        <v>697</v>
      </c>
      <c r="J30" s="675">
        <f>'Нагр.потери в линиях'!L18</f>
        <v>0.039205690122512085</v>
      </c>
      <c r="K30" s="670">
        <f>J30/J11*100</f>
        <v>2.89102817277177E-05</v>
      </c>
      <c r="L30" s="675">
        <f>'Нагр.потери в линиях'!L34</f>
        <v>1.493144451275977</v>
      </c>
      <c r="M30" s="670">
        <f>L30/L11*100</f>
        <v>0.002698063299198022</v>
      </c>
      <c r="N30" s="676">
        <f>H30+J30+L30</f>
        <v>1.5323501413984892</v>
      </c>
      <c r="O30" s="672">
        <f>N30/N11*100</f>
        <v>0.0010846148509898797</v>
      </c>
      <c r="P30" s="7"/>
      <c r="Q30" s="45"/>
    </row>
    <row r="31" spans="2:17" ht="13.5" customHeight="1">
      <c r="B31" s="673" t="s">
        <v>477</v>
      </c>
      <c r="C31" s="674" t="s">
        <v>520</v>
      </c>
      <c r="D31" s="590"/>
      <c r="E31" s="670" t="s">
        <v>697</v>
      </c>
      <c r="F31" s="590"/>
      <c r="G31" s="670" t="s">
        <v>697</v>
      </c>
      <c r="H31" s="590"/>
      <c r="I31" s="670" t="s">
        <v>697</v>
      </c>
      <c r="J31" s="675"/>
      <c r="K31" s="670" t="s">
        <v>697</v>
      </c>
      <c r="L31" s="675"/>
      <c r="M31" s="670" t="s">
        <v>697</v>
      </c>
      <c r="N31" s="676">
        <v>0</v>
      </c>
      <c r="O31" s="672" t="s">
        <v>697</v>
      </c>
      <c r="P31" s="7"/>
      <c r="Q31" s="50"/>
    </row>
    <row r="32" spans="2:16" ht="13.5" customHeight="1" thickBot="1">
      <c r="B32" s="678" t="s">
        <v>616</v>
      </c>
      <c r="C32" s="679" t="s">
        <v>601</v>
      </c>
      <c r="D32" s="680"/>
      <c r="E32" s="681" t="s">
        <v>697</v>
      </c>
      <c r="F32" s="680">
        <v>0</v>
      </c>
      <c r="G32" s="681" t="s">
        <v>697</v>
      </c>
      <c r="H32" s="680">
        <v>0</v>
      </c>
      <c r="I32" s="681" t="s">
        <v>697</v>
      </c>
      <c r="J32" s="682"/>
      <c r="K32" s="681" t="s">
        <v>697</v>
      </c>
      <c r="L32" s="682"/>
      <c r="M32" s="681" t="s">
        <v>697</v>
      </c>
      <c r="N32" s="677">
        <v>0</v>
      </c>
      <c r="O32" s="683" t="s">
        <v>697</v>
      </c>
      <c r="P32" s="7"/>
    </row>
    <row r="33" spans="2:16" ht="17.25" customHeight="1" thickBot="1">
      <c r="B33" s="661">
        <v>4</v>
      </c>
      <c r="C33" s="662" t="s">
        <v>752</v>
      </c>
      <c r="D33" s="663">
        <v>0</v>
      </c>
      <c r="E33" s="658" t="s">
        <v>697</v>
      </c>
      <c r="F33" s="663">
        <v>0</v>
      </c>
      <c r="G33" s="658" t="s">
        <v>697</v>
      </c>
      <c r="H33" s="663">
        <f aca="true" t="shared" si="2" ref="H33:N33">H12+H28</f>
        <v>329.6738334608718</v>
      </c>
      <c r="I33" s="664">
        <f>H33/H11*100</f>
        <v>1.0818290033741889</v>
      </c>
      <c r="J33" s="663">
        <f t="shared" si="2"/>
        <v>521.1102961985528</v>
      </c>
      <c r="K33" s="664">
        <f>J33/J11*100</f>
        <v>0.3842668099257339</v>
      </c>
      <c r="L33" s="663">
        <f t="shared" si="2"/>
        <v>16.54874445127598</v>
      </c>
      <c r="M33" s="664">
        <f>L33/L11*100</f>
        <v>0.029903041205182147</v>
      </c>
      <c r="N33" s="665">
        <f t="shared" si="2"/>
        <v>867.3328741107005</v>
      </c>
      <c r="O33" s="686">
        <f>N33/N11*100</f>
        <v>0.6139080687875016</v>
      </c>
      <c r="P33" s="7"/>
    </row>
    <row r="34" spans="2:16" ht="28.5" customHeight="1" thickBot="1">
      <c r="B34" s="687">
        <v>5</v>
      </c>
      <c r="C34" s="688" t="s">
        <v>600</v>
      </c>
      <c r="D34" s="657">
        <v>0</v>
      </c>
      <c r="E34" s="689" t="s">
        <v>697</v>
      </c>
      <c r="F34" s="657">
        <v>0</v>
      </c>
      <c r="G34" s="689" t="s">
        <v>697</v>
      </c>
      <c r="H34" s="657">
        <f>'Пояснит. записка'!H430</f>
        <v>107.43806214979018</v>
      </c>
      <c r="I34" s="689">
        <f>H34/H11*100</f>
        <v>0.35255940843044403</v>
      </c>
      <c r="J34" s="657">
        <f>'Пояснит. записка'!H431</f>
        <v>478.1113877367725</v>
      </c>
      <c r="K34" s="689">
        <f>J34/J11*100</f>
        <v>0.35255940843044403</v>
      </c>
      <c r="L34" s="657">
        <f>'Пояснит. записка'!H432</f>
        <v>195.1111097354659</v>
      </c>
      <c r="M34" s="689">
        <f>L34/L11*100</f>
        <v>0.35255940843044403</v>
      </c>
      <c r="N34" s="690">
        <f>H34+J34+L34</f>
        <v>780.6605596220286</v>
      </c>
      <c r="O34" s="691">
        <f>N34/N11*100</f>
        <v>0.5525604192364109</v>
      </c>
      <c r="P34" s="7"/>
    </row>
    <row r="35" spans="2:16" ht="27.75" customHeight="1" thickBot="1">
      <c r="B35" s="692">
        <v>6</v>
      </c>
      <c r="C35" s="693" t="s">
        <v>787</v>
      </c>
      <c r="D35" s="694">
        <v>0</v>
      </c>
      <c r="E35" s="695" t="s">
        <v>697</v>
      </c>
      <c r="F35" s="694">
        <v>0</v>
      </c>
      <c r="G35" s="695" t="s">
        <v>697</v>
      </c>
      <c r="H35" s="694">
        <f aca="true" t="shared" si="3" ref="H35:N35">H33+H34</f>
        <v>437.111895610662</v>
      </c>
      <c r="I35" s="686">
        <f>H35/H11*100</f>
        <v>1.4343884118046328</v>
      </c>
      <c r="J35" s="694">
        <f t="shared" si="3"/>
        <v>999.2216839353252</v>
      </c>
      <c r="K35" s="686">
        <f>J35/J11*100</f>
        <v>0.736826218356178</v>
      </c>
      <c r="L35" s="694">
        <f t="shared" si="3"/>
        <v>211.65985418674188</v>
      </c>
      <c r="M35" s="686">
        <f>L35/L11*100</f>
        <v>0.38246244963562614</v>
      </c>
      <c r="N35" s="696">
        <f t="shared" si="3"/>
        <v>1647.993433732729</v>
      </c>
      <c r="O35" s="697">
        <f>N35/N11*100</f>
        <v>1.1664684880239125</v>
      </c>
      <c r="P35" s="7"/>
    </row>
    <row r="36" spans="2:16" ht="13.5" thickBot="1">
      <c r="B36" s="1269" t="s">
        <v>602</v>
      </c>
      <c r="C36" s="1269"/>
      <c r="D36" s="1270"/>
      <c r="E36" s="1269"/>
      <c r="F36" s="1270"/>
      <c r="G36" s="1269"/>
      <c r="H36" s="1270"/>
      <c r="I36" s="1269"/>
      <c r="J36" s="1270"/>
      <c r="K36" s="1269"/>
      <c r="L36" s="1270"/>
      <c r="M36" s="1269"/>
      <c r="N36" s="1270"/>
      <c r="O36" s="1269"/>
      <c r="P36" s="7"/>
    </row>
    <row r="37" spans="2:16" ht="12.75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7"/>
    </row>
    <row r="38" spans="2:16" ht="37.5" customHeight="1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7"/>
    </row>
    <row r="39" spans="2:16" ht="26.25" customHeight="1">
      <c r="B39" s="1261"/>
      <c r="C39" s="1261"/>
      <c r="D39" s="1258" t="s">
        <v>705</v>
      </c>
      <c r="E39" s="1258"/>
      <c r="F39" s="1258"/>
      <c r="G39" s="1258"/>
      <c r="H39" s="1259" t="s">
        <v>257</v>
      </c>
      <c r="I39" s="1259"/>
      <c r="J39" s="1259"/>
      <c r="K39" s="1259"/>
      <c r="L39" s="1259"/>
      <c r="M39" s="1259"/>
      <c r="N39" s="698"/>
      <c r="O39" s="698"/>
      <c r="P39" s="7"/>
    </row>
    <row r="40" spans="2:16" ht="12.75" customHeight="1">
      <c r="B40" s="1263" t="s">
        <v>56</v>
      </c>
      <c r="C40" s="1263"/>
      <c r="D40" s="1262" t="s">
        <v>450</v>
      </c>
      <c r="E40" s="1262"/>
      <c r="F40" s="1262"/>
      <c r="G40" s="1262"/>
      <c r="H40" s="1263" t="s">
        <v>989</v>
      </c>
      <c r="I40" s="1263"/>
      <c r="J40" s="1263"/>
      <c r="K40" s="1263"/>
      <c r="L40" s="1263"/>
      <c r="M40" s="1263"/>
      <c r="N40" s="699"/>
      <c r="O40" s="699"/>
      <c r="P40" s="7"/>
    </row>
    <row r="41" spans="2:16" ht="12.75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7"/>
    </row>
    <row r="42" spans="2:16" ht="12.7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7"/>
    </row>
    <row r="43" spans="2:16" ht="12.75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7"/>
    </row>
    <row r="44" spans="2:16" ht="12.75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7"/>
    </row>
    <row r="45" spans="2:16" ht="12.75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7"/>
    </row>
    <row r="46" spans="2:16" ht="12.75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7"/>
    </row>
    <row r="47" spans="2:16" ht="12.75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7"/>
    </row>
    <row r="48" spans="2:16" ht="12.75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7"/>
    </row>
    <row r="49" spans="2:16" ht="12.75">
      <c r="B49" s="700"/>
      <c r="C49" s="700"/>
      <c r="D49" s="700"/>
      <c r="E49" s="700"/>
      <c r="F49" s="700"/>
      <c r="G49" s="700"/>
      <c r="H49" s="700"/>
      <c r="I49" s="700"/>
      <c r="J49" s="700"/>
      <c r="K49" s="700"/>
      <c r="L49" s="700"/>
      <c r="M49" s="700"/>
      <c r="N49" s="700"/>
      <c r="O49" s="700"/>
      <c r="P49" s="7"/>
    </row>
    <row r="50" spans="2:16" ht="12.75">
      <c r="B50" s="700"/>
      <c r="C50" s="700"/>
      <c r="D50" s="700"/>
      <c r="E50" s="700"/>
      <c r="F50" s="700"/>
      <c r="G50" s="700"/>
      <c r="H50" s="700"/>
      <c r="I50" s="700"/>
      <c r="J50" s="700"/>
      <c r="K50" s="700"/>
      <c r="L50" s="700"/>
      <c r="M50" s="700"/>
      <c r="N50" s="700"/>
      <c r="O50" s="700"/>
      <c r="P50" s="7"/>
    </row>
    <row r="51" spans="2:16" ht="12.75">
      <c r="B51" s="700"/>
      <c r="C51" s="700"/>
      <c r="D51" s="700"/>
      <c r="E51" s="700"/>
      <c r="F51" s="700"/>
      <c r="G51" s="700"/>
      <c r="H51" s="700"/>
      <c r="I51" s="700"/>
      <c r="J51" s="700"/>
      <c r="K51" s="700"/>
      <c r="L51" s="700"/>
      <c r="M51" s="700"/>
      <c r="N51" s="700"/>
      <c r="O51" s="700"/>
      <c r="P51" s="7"/>
    </row>
  </sheetData>
  <sheetProtection/>
  <mergeCells count="19">
    <mergeCell ref="D40:G40"/>
    <mergeCell ref="H40:M40"/>
    <mergeCell ref="B40:C40"/>
    <mergeCell ref="C7:C9"/>
    <mergeCell ref="B7:B9"/>
    <mergeCell ref="B36:O36"/>
    <mergeCell ref="D7:O7"/>
    <mergeCell ref="N8:O8"/>
    <mergeCell ref="L8:M8"/>
    <mergeCell ref="J8:K8"/>
    <mergeCell ref="B2:O2"/>
    <mergeCell ref="B4:O4"/>
    <mergeCell ref="B5:O5"/>
    <mergeCell ref="D39:G39"/>
    <mergeCell ref="H39:M39"/>
    <mergeCell ref="D8:E8"/>
    <mergeCell ref="H8:I8"/>
    <mergeCell ref="F8:G8"/>
    <mergeCell ref="B39:C39"/>
  </mergeCells>
  <printOptions/>
  <pageMargins left="0.21" right="0.2" top="0.77" bottom="0.22" header="0.24" footer="0.2"/>
  <pageSetup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59"/>
  <sheetViews>
    <sheetView zoomScalePageLayoutView="0" workbookViewId="0" topLeftCell="A1">
      <pane xSplit="3" topLeftCell="D1" activePane="topRight" state="frozen"/>
      <selection pane="topLeft" activeCell="C6" sqref="C6"/>
      <selection pane="topRight" activeCell="J17" sqref="J17"/>
    </sheetView>
  </sheetViews>
  <sheetFormatPr defaultColWidth="9.16015625" defaultRowHeight="12.75"/>
  <cols>
    <col min="1" max="1" width="4.83203125" style="6" customWidth="1"/>
    <col min="2" max="2" width="6.5" style="6" customWidth="1"/>
    <col min="3" max="3" width="52.83203125" style="6" customWidth="1"/>
    <col min="4" max="4" width="12.16015625" style="6" customWidth="1"/>
    <col min="5" max="5" width="7" style="6" customWidth="1"/>
    <col min="6" max="6" width="12.33203125" style="6" customWidth="1"/>
    <col min="7" max="7" width="7" style="6" customWidth="1"/>
    <col min="8" max="8" width="13.5" style="6" customWidth="1"/>
    <col min="9" max="9" width="7" style="6" customWidth="1"/>
    <col min="10" max="10" width="14.83203125" style="6" customWidth="1"/>
    <col min="11" max="11" width="7" style="6" customWidth="1"/>
    <col min="12" max="12" width="14.83203125" style="6" customWidth="1"/>
    <col min="13" max="13" width="7" style="6" customWidth="1"/>
    <col min="14" max="14" width="14.83203125" style="6" customWidth="1"/>
    <col min="15" max="15" width="7" style="6" customWidth="1"/>
    <col min="16" max="250" width="9.16015625" style="6" customWidth="1"/>
    <col min="251" max="16384" width="9.16015625" style="6" customWidth="1"/>
  </cols>
  <sheetData>
    <row r="2" spans="1:15" ht="12.75">
      <c r="A2" s="14"/>
      <c r="B2" s="1255" t="s">
        <v>595</v>
      </c>
      <c r="C2" s="1255"/>
      <c r="D2" s="1255"/>
      <c r="E2" s="1255"/>
      <c r="F2" s="1255"/>
      <c r="G2" s="1255"/>
      <c r="H2" s="1255"/>
      <c r="I2" s="1255"/>
      <c r="J2" s="1255"/>
      <c r="K2" s="1255"/>
      <c r="L2" s="1255"/>
      <c r="M2" s="1255"/>
      <c r="N2" s="1255"/>
      <c r="O2" s="1255"/>
    </row>
    <row r="3" spans="1:3" ht="12.75">
      <c r="A3" s="14"/>
      <c r="B3" s="14"/>
      <c r="C3" s="14"/>
    </row>
    <row r="4" spans="1:15" ht="12.75">
      <c r="A4" s="14"/>
      <c r="B4" s="1256" t="str">
        <f>Сводка!L3</f>
        <v>УМУП "Ульяновскводоканал"</v>
      </c>
      <c r="C4" s="1256"/>
      <c r="D4" s="1256"/>
      <c r="E4" s="1256"/>
      <c r="F4" s="1256"/>
      <c r="G4" s="1256"/>
      <c r="H4" s="1256"/>
      <c r="I4" s="1256"/>
      <c r="J4" s="1256"/>
      <c r="K4" s="1256"/>
      <c r="L4" s="1256"/>
      <c r="M4" s="1256"/>
      <c r="N4" s="1256"/>
      <c r="O4" s="1256"/>
    </row>
    <row r="5" spans="2:15" ht="12.75">
      <c r="B5" s="1257" t="s">
        <v>46</v>
      </c>
      <c r="C5" s="1257"/>
      <c r="D5" s="1257"/>
      <c r="E5" s="1257"/>
      <c r="F5" s="1257"/>
      <c r="G5" s="1257"/>
      <c r="H5" s="1257"/>
      <c r="I5" s="1257"/>
      <c r="J5" s="1257"/>
      <c r="K5" s="1257"/>
      <c r="L5" s="1257"/>
      <c r="M5" s="1257"/>
      <c r="N5" s="1257"/>
      <c r="O5" s="1257"/>
    </row>
    <row r="6" spans="2:15" ht="13.5" thickBo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2:16" ht="12" customHeight="1" thickBot="1">
      <c r="B7" s="1231" t="s">
        <v>993</v>
      </c>
      <c r="C7" s="1232" t="s">
        <v>615</v>
      </c>
      <c r="D7" s="1271"/>
      <c r="E7" s="1271"/>
      <c r="F7" s="1271"/>
      <c r="G7" s="1271"/>
      <c r="H7" s="1271"/>
      <c r="I7" s="1271"/>
      <c r="J7" s="1271"/>
      <c r="K7" s="1271"/>
      <c r="L7" s="1271"/>
      <c r="M7" s="1271"/>
      <c r="N7" s="1272"/>
      <c r="O7" s="1272"/>
      <c r="P7" s="7"/>
    </row>
    <row r="8" spans="2:16" ht="13.5" thickBot="1">
      <c r="B8" s="1231"/>
      <c r="C8" s="1276"/>
      <c r="D8" s="1260" t="s">
        <v>891</v>
      </c>
      <c r="E8" s="1260"/>
      <c r="F8" s="1260" t="s">
        <v>862</v>
      </c>
      <c r="G8" s="1260"/>
      <c r="H8" s="1260" t="s">
        <v>451</v>
      </c>
      <c r="I8" s="1260"/>
      <c r="J8" s="1260" t="s">
        <v>782</v>
      </c>
      <c r="K8" s="1260"/>
      <c r="L8" s="1260" t="s">
        <v>607</v>
      </c>
      <c r="M8" s="1274"/>
      <c r="N8" s="1273" t="s">
        <v>498</v>
      </c>
      <c r="O8" s="1273"/>
      <c r="P8" s="7"/>
    </row>
    <row r="9" spans="2:16" ht="13.5" thickBot="1">
      <c r="B9" s="1275"/>
      <c r="C9" s="1277"/>
      <c r="D9" s="646" t="s">
        <v>938</v>
      </c>
      <c r="E9" s="646" t="s">
        <v>929</v>
      </c>
      <c r="F9" s="646" t="s">
        <v>938</v>
      </c>
      <c r="G9" s="646" t="s">
        <v>783</v>
      </c>
      <c r="H9" s="646" t="s">
        <v>938</v>
      </c>
      <c r="I9" s="646" t="s">
        <v>783</v>
      </c>
      <c r="J9" s="646" t="s">
        <v>938</v>
      </c>
      <c r="K9" s="646" t="s">
        <v>783</v>
      </c>
      <c r="L9" s="646" t="s">
        <v>938</v>
      </c>
      <c r="M9" s="646" t="s">
        <v>783</v>
      </c>
      <c r="N9" s="647" t="s">
        <v>938</v>
      </c>
      <c r="O9" s="648" t="s">
        <v>783</v>
      </c>
      <c r="P9" s="7"/>
    </row>
    <row r="10" spans="2:16" ht="13.5" thickBot="1">
      <c r="B10" s="649">
        <v>1</v>
      </c>
      <c r="C10" s="650">
        <v>2</v>
      </c>
      <c r="D10" s="651">
        <v>3</v>
      </c>
      <c r="E10" s="652">
        <v>4</v>
      </c>
      <c r="F10" s="651">
        <v>5</v>
      </c>
      <c r="G10" s="652">
        <v>6</v>
      </c>
      <c r="H10" s="651">
        <v>7</v>
      </c>
      <c r="I10" s="652">
        <v>8</v>
      </c>
      <c r="J10" s="651">
        <v>9</v>
      </c>
      <c r="K10" s="652">
        <v>10</v>
      </c>
      <c r="L10" s="651">
        <v>11</v>
      </c>
      <c r="M10" s="652">
        <v>12</v>
      </c>
      <c r="N10" s="651">
        <v>13</v>
      </c>
      <c r="O10" s="653">
        <v>14</v>
      </c>
      <c r="P10" s="7"/>
    </row>
    <row r="11" spans="2:16" ht="15.75" customHeight="1" thickBot="1">
      <c r="B11" s="654">
        <v>1</v>
      </c>
      <c r="C11" s="656" t="s">
        <v>608</v>
      </c>
      <c r="D11" s="657">
        <v>0</v>
      </c>
      <c r="E11" s="701"/>
      <c r="F11" s="657">
        <v>0</v>
      </c>
      <c r="G11" s="701"/>
      <c r="H11" s="657">
        <f>'Таблица 2А'!H31</f>
        <v>30473.747</v>
      </c>
      <c r="I11" s="701"/>
      <c r="J11" s="657">
        <f>'Таблица 2А'!I31</f>
        <v>135611.581</v>
      </c>
      <c r="K11" s="701"/>
      <c r="L11" s="657">
        <f>'Таблица 2А'!J31</f>
        <v>55341.343</v>
      </c>
      <c r="M11" s="701"/>
      <c r="N11" s="659">
        <f>'Таблица 2А'!E31</f>
        <v>141280.579</v>
      </c>
      <c r="O11" s="702"/>
      <c r="P11" s="7"/>
    </row>
    <row r="12" spans="2:16" ht="15" customHeight="1" thickBot="1">
      <c r="B12" s="661">
        <v>2</v>
      </c>
      <c r="C12" s="662" t="s">
        <v>785</v>
      </c>
      <c r="D12" s="663">
        <v>0</v>
      </c>
      <c r="E12" s="658" t="s">
        <v>697</v>
      </c>
      <c r="F12" s="663">
        <v>0</v>
      </c>
      <c r="G12" s="658" t="s">
        <v>697</v>
      </c>
      <c r="H12" s="663">
        <f aca="true" t="shared" si="0" ref="H12:N12">SUM(H13:H27)</f>
        <v>237.78591534520166</v>
      </c>
      <c r="I12" s="658">
        <f>H12/H11*100</f>
        <v>0.7802975963054417</v>
      </c>
      <c r="J12" s="663">
        <f t="shared" si="0"/>
        <v>425.14058338693866</v>
      </c>
      <c r="K12" s="658">
        <f>J12/J11*100</f>
        <v>0.3134987294241033</v>
      </c>
      <c r="L12" s="663">
        <f t="shared" si="0"/>
        <v>15.055600000000002</v>
      </c>
      <c r="M12" s="658">
        <f>L12/L11*100</f>
        <v>0.027204977660191587</v>
      </c>
      <c r="N12" s="659">
        <f t="shared" si="0"/>
        <v>677.9820987321403</v>
      </c>
      <c r="O12" s="660">
        <f>N12/N11*100</f>
        <v>0.47988343729263766</v>
      </c>
      <c r="P12" s="7"/>
    </row>
    <row r="13" spans="2:16" ht="14.25" customHeight="1">
      <c r="B13" s="667" t="s">
        <v>857</v>
      </c>
      <c r="C13" s="668" t="s">
        <v>500</v>
      </c>
      <c r="D13" s="703">
        <v>0</v>
      </c>
      <c r="E13" s="670" t="s">
        <v>697</v>
      </c>
      <c r="F13" s="703">
        <v>0</v>
      </c>
      <c r="G13" s="670" t="s">
        <v>697</v>
      </c>
      <c r="H13" s="703">
        <f>'Потери ХХ в тр-рах'!H10</f>
        <v>231.78591534520166</v>
      </c>
      <c r="I13" s="670">
        <f>H13/H11*100</f>
        <v>0.7606085177028006</v>
      </c>
      <c r="J13" s="703">
        <f>'Потери ХХ в тр-рах'!H47</f>
        <v>336.9814833869387</v>
      </c>
      <c r="K13" s="670">
        <f>J13/J11*100</f>
        <v>0.24849019597149208</v>
      </c>
      <c r="L13" s="703">
        <v>0</v>
      </c>
      <c r="M13" s="670">
        <v>0</v>
      </c>
      <c r="N13" s="704">
        <f>H13+J13+L13</f>
        <v>568.7673987321404</v>
      </c>
      <c r="O13" s="672">
        <f>N13/N11*100</f>
        <v>0.40258003099784884</v>
      </c>
      <c r="P13" s="7"/>
    </row>
    <row r="14" spans="2:16" ht="14.25" customHeight="1">
      <c r="B14" s="673" t="s">
        <v>939</v>
      </c>
      <c r="C14" s="674" t="s">
        <v>446</v>
      </c>
      <c r="D14" s="703">
        <v>0</v>
      </c>
      <c r="E14" s="670" t="s">
        <v>697</v>
      </c>
      <c r="F14" s="703">
        <v>0</v>
      </c>
      <c r="G14" s="670" t="s">
        <v>697</v>
      </c>
      <c r="H14" s="703">
        <v>0</v>
      </c>
      <c r="I14" s="670">
        <v>0</v>
      </c>
      <c r="J14" s="703">
        <v>0</v>
      </c>
      <c r="K14" s="670">
        <v>0</v>
      </c>
      <c r="L14" s="703">
        <v>0</v>
      </c>
      <c r="M14" s="670">
        <v>0</v>
      </c>
      <c r="N14" s="676">
        <v>0</v>
      </c>
      <c r="O14" s="672">
        <v>0</v>
      </c>
      <c r="P14" s="7"/>
    </row>
    <row r="15" spans="2:16" ht="14.25" customHeight="1">
      <c r="B15" s="673" t="s">
        <v>468</v>
      </c>
      <c r="C15" s="674" t="s">
        <v>485</v>
      </c>
      <c r="D15" s="703">
        <v>0</v>
      </c>
      <c r="E15" s="670" t="s">
        <v>697</v>
      </c>
      <c r="F15" s="703">
        <v>0</v>
      </c>
      <c r="G15" s="670" t="s">
        <v>697</v>
      </c>
      <c r="H15" s="703">
        <v>0</v>
      </c>
      <c r="I15" s="670">
        <v>0</v>
      </c>
      <c r="J15" s="703">
        <f>'Пояснит. записка'!R341+'Пояснит. записка'!U341</f>
        <v>1.53</v>
      </c>
      <c r="K15" s="670">
        <f>J15/J11*100</f>
        <v>0.0011282222275691926</v>
      </c>
      <c r="L15" s="703">
        <v>0</v>
      </c>
      <c r="M15" s="670">
        <v>0</v>
      </c>
      <c r="N15" s="676">
        <f>H15+J15+L15</f>
        <v>1.53</v>
      </c>
      <c r="O15" s="672">
        <f>N15/N11*100</f>
        <v>0.0010829513941898554</v>
      </c>
      <c r="P15" s="7"/>
    </row>
    <row r="16" spans="2:16" ht="14.25" customHeight="1">
      <c r="B16" s="673" t="s">
        <v>547</v>
      </c>
      <c r="C16" s="674" t="s">
        <v>537</v>
      </c>
      <c r="D16" s="703">
        <v>0</v>
      </c>
      <c r="E16" s="670" t="s">
        <v>697</v>
      </c>
      <c r="F16" s="703">
        <v>0</v>
      </c>
      <c r="G16" s="670" t="s">
        <v>697</v>
      </c>
      <c r="H16" s="703">
        <v>0</v>
      </c>
      <c r="I16" s="670">
        <v>0</v>
      </c>
      <c r="J16" s="703">
        <f>'Пояснит. записка'!H348</f>
        <v>2.8291</v>
      </c>
      <c r="K16" s="670">
        <f>J16/J11*100</f>
        <v>0.002086178760794773</v>
      </c>
      <c r="L16" s="703">
        <v>0</v>
      </c>
      <c r="M16" s="670">
        <v>0</v>
      </c>
      <c r="N16" s="676">
        <f>H16+J16+L16</f>
        <v>2.8291</v>
      </c>
      <c r="O16" s="672">
        <f>N16/N11*100</f>
        <v>0.00200246914333498</v>
      </c>
      <c r="P16" s="7"/>
    </row>
    <row r="17" spans="2:16" ht="14.25" customHeight="1">
      <c r="B17" s="673" t="s">
        <v>861</v>
      </c>
      <c r="C17" s="674" t="s">
        <v>895</v>
      </c>
      <c r="D17" s="703">
        <v>0</v>
      </c>
      <c r="E17" s="670" t="s">
        <v>697</v>
      </c>
      <c r="F17" s="703">
        <v>0</v>
      </c>
      <c r="G17" s="670" t="s">
        <v>697</v>
      </c>
      <c r="H17" s="703">
        <v>0</v>
      </c>
      <c r="I17" s="670">
        <v>0</v>
      </c>
      <c r="J17" s="703">
        <f>'Пояснит. записка'!M366+'Пояснит. записка'!P366</f>
        <v>1.7999999999999998</v>
      </c>
      <c r="K17" s="670">
        <f>J17/J11*100</f>
        <v>0.001327320267728462</v>
      </c>
      <c r="L17" s="703">
        <f>'Пояснит. записка'!S366</f>
        <v>13.05</v>
      </c>
      <c r="M17" s="670">
        <f>L17/L11*100</f>
        <v>0.02358092393963045</v>
      </c>
      <c r="N17" s="676">
        <f>H17+J17+L17</f>
        <v>14.850000000000001</v>
      </c>
      <c r="O17" s="672">
        <f>N17/N11*100</f>
        <v>0.010510998825960361</v>
      </c>
      <c r="P17" s="7"/>
    </row>
    <row r="18" spans="2:16" ht="14.25" customHeight="1">
      <c r="B18" s="673" t="s">
        <v>941</v>
      </c>
      <c r="C18" s="674" t="s">
        <v>542</v>
      </c>
      <c r="D18" s="703">
        <v>0</v>
      </c>
      <c r="E18" s="670" t="s">
        <v>697</v>
      </c>
      <c r="F18" s="703">
        <v>0</v>
      </c>
      <c r="G18" s="670" t="s">
        <v>697</v>
      </c>
      <c r="H18" s="703">
        <v>0</v>
      </c>
      <c r="I18" s="670">
        <v>0</v>
      </c>
      <c r="J18" s="703">
        <f>'Пояснит. записка'!M367+'Пояснит. записка'!P367</f>
        <v>13.399999999999999</v>
      </c>
      <c r="K18" s="670">
        <f>J18/J11*100</f>
        <v>0.00988116199308966</v>
      </c>
      <c r="L18" s="703">
        <v>0</v>
      </c>
      <c r="M18" s="670">
        <v>0</v>
      </c>
      <c r="N18" s="676">
        <f>H18+J18+L18</f>
        <v>13.399999999999999</v>
      </c>
      <c r="O18" s="672">
        <f>N18/N11*100</f>
        <v>0.009484672341270628</v>
      </c>
      <c r="P18" s="7"/>
    </row>
    <row r="19" spans="2:16" ht="14.25" customHeight="1">
      <c r="B19" s="673" t="s">
        <v>464</v>
      </c>
      <c r="C19" s="674" t="s">
        <v>876</v>
      </c>
      <c r="D19" s="703">
        <v>0</v>
      </c>
      <c r="E19" s="670" t="s">
        <v>697</v>
      </c>
      <c r="F19" s="703">
        <v>0</v>
      </c>
      <c r="G19" s="670" t="s">
        <v>697</v>
      </c>
      <c r="H19" s="703">
        <v>0</v>
      </c>
      <c r="I19" s="670">
        <v>0</v>
      </c>
      <c r="J19" s="703">
        <v>0</v>
      </c>
      <c r="K19" s="670">
        <v>0</v>
      </c>
      <c r="L19" s="703">
        <f>'Пояснит. записка'!S362+'Пояснит. записка'!S363+'Пояснит. записка'!S364+'Пояснит. записка'!S365</f>
        <v>2.0056000000000003</v>
      </c>
      <c r="M19" s="670">
        <f>L19/L11*100</f>
        <v>0.0036240537205611367</v>
      </c>
      <c r="N19" s="676">
        <f>H19+J19+L19</f>
        <v>2.0056000000000003</v>
      </c>
      <c r="O19" s="672">
        <f>N19/N11*100</f>
        <v>0.0014195864811680878</v>
      </c>
      <c r="P19" s="7"/>
    </row>
    <row r="20" spans="2:16" ht="14.25" customHeight="1">
      <c r="B20" s="673" t="s">
        <v>546</v>
      </c>
      <c r="C20" s="674" t="s">
        <v>454</v>
      </c>
      <c r="D20" s="703">
        <v>0</v>
      </c>
      <c r="E20" s="670" t="s">
        <v>697</v>
      </c>
      <c r="F20" s="703">
        <v>0</v>
      </c>
      <c r="G20" s="670" t="s">
        <v>697</v>
      </c>
      <c r="H20" s="703">
        <v>0</v>
      </c>
      <c r="I20" s="670">
        <v>0</v>
      </c>
      <c r="J20" s="703">
        <v>0</v>
      </c>
      <c r="K20" s="670">
        <v>0</v>
      </c>
      <c r="L20" s="703">
        <v>0</v>
      </c>
      <c r="M20" s="670">
        <v>0</v>
      </c>
      <c r="N20" s="676">
        <v>0</v>
      </c>
      <c r="O20" s="672">
        <v>0</v>
      </c>
      <c r="P20" s="7"/>
    </row>
    <row r="21" spans="2:16" ht="27.75" customHeight="1">
      <c r="B21" s="673" t="s">
        <v>860</v>
      </c>
      <c r="C21" s="674" t="s">
        <v>893</v>
      </c>
      <c r="D21" s="703">
        <v>0</v>
      </c>
      <c r="E21" s="670" t="s">
        <v>697</v>
      </c>
      <c r="F21" s="703">
        <v>0</v>
      </c>
      <c r="G21" s="670" t="s">
        <v>697</v>
      </c>
      <c r="H21" s="703">
        <f>'Пояснит. записка'!K381</f>
        <v>6</v>
      </c>
      <c r="I21" s="670">
        <f>H21/H11*100</f>
        <v>0.01968907860264115</v>
      </c>
      <c r="J21" s="703">
        <v>0</v>
      </c>
      <c r="K21" s="670">
        <v>0</v>
      </c>
      <c r="L21" s="703">
        <v>0</v>
      </c>
      <c r="M21" s="670">
        <v>0</v>
      </c>
      <c r="N21" s="676">
        <f>H21+J21+L21</f>
        <v>6</v>
      </c>
      <c r="O21" s="672">
        <f>N21/N11*100</f>
        <v>0.004246868212509237</v>
      </c>
      <c r="P21" s="7"/>
    </row>
    <row r="22" spans="2:16" ht="14.25" customHeight="1">
      <c r="B22" s="673" t="s">
        <v>887</v>
      </c>
      <c r="C22" s="674" t="s">
        <v>443</v>
      </c>
      <c r="D22" s="703">
        <v>0</v>
      </c>
      <c r="E22" s="670" t="s">
        <v>697</v>
      </c>
      <c r="F22" s="703">
        <v>0</v>
      </c>
      <c r="G22" s="670" t="s">
        <v>697</v>
      </c>
      <c r="H22" s="703">
        <v>0</v>
      </c>
      <c r="I22" s="670">
        <v>0</v>
      </c>
      <c r="J22" s="703">
        <v>0</v>
      </c>
      <c r="K22" s="670">
        <v>0</v>
      </c>
      <c r="L22" s="703">
        <v>0</v>
      </c>
      <c r="M22" s="670">
        <v>0</v>
      </c>
      <c r="N22" s="676">
        <v>0</v>
      </c>
      <c r="O22" s="672">
        <v>0</v>
      </c>
      <c r="P22" s="7"/>
    </row>
    <row r="23" spans="2:16" ht="14.25" customHeight="1">
      <c r="B23" s="673" t="s">
        <v>625</v>
      </c>
      <c r="C23" s="674" t="s">
        <v>919</v>
      </c>
      <c r="D23" s="703">
        <v>0</v>
      </c>
      <c r="E23" s="670" t="s">
        <v>697</v>
      </c>
      <c r="F23" s="703">
        <v>0</v>
      </c>
      <c r="G23" s="670" t="s">
        <v>697</v>
      </c>
      <c r="H23" s="703">
        <v>0</v>
      </c>
      <c r="I23" s="670">
        <v>0</v>
      </c>
      <c r="J23" s="703">
        <v>0</v>
      </c>
      <c r="K23" s="670">
        <v>0</v>
      </c>
      <c r="L23" s="703">
        <v>0</v>
      </c>
      <c r="M23" s="670">
        <v>0</v>
      </c>
      <c r="N23" s="676">
        <v>0</v>
      </c>
      <c r="O23" s="672">
        <v>0</v>
      </c>
      <c r="P23" s="7"/>
    </row>
    <row r="24" spans="2:16" ht="14.25" customHeight="1">
      <c r="B24" s="673" t="s">
        <v>489</v>
      </c>
      <c r="C24" s="674" t="s">
        <v>618</v>
      </c>
      <c r="D24" s="703">
        <v>0</v>
      </c>
      <c r="E24" s="670" t="s">
        <v>697</v>
      </c>
      <c r="F24" s="703">
        <v>0</v>
      </c>
      <c r="G24" s="670" t="s">
        <v>697</v>
      </c>
      <c r="H24" s="703">
        <v>0</v>
      </c>
      <c r="I24" s="670">
        <v>0</v>
      </c>
      <c r="J24" s="703">
        <v>0</v>
      </c>
      <c r="K24" s="670">
        <v>0</v>
      </c>
      <c r="L24" s="703">
        <v>0</v>
      </c>
      <c r="M24" s="670">
        <v>0</v>
      </c>
      <c r="N24" s="676">
        <v>0</v>
      </c>
      <c r="O24" s="672">
        <v>0</v>
      </c>
      <c r="P24" s="7"/>
    </row>
    <row r="25" spans="2:16" ht="14.25" customHeight="1">
      <c r="B25" s="673" t="s">
        <v>982</v>
      </c>
      <c r="C25" s="674" t="s">
        <v>936</v>
      </c>
      <c r="D25" s="703">
        <v>0</v>
      </c>
      <c r="E25" s="670" t="s">
        <v>697</v>
      </c>
      <c r="F25" s="703">
        <v>0</v>
      </c>
      <c r="G25" s="670" t="s">
        <v>697</v>
      </c>
      <c r="H25" s="703">
        <v>0</v>
      </c>
      <c r="I25" s="670">
        <v>0</v>
      </c>
      <c r="J25" s="703">
        <v>0</v>
      </c>
      <c r="K25" s="670">
        <v>0</v>
      </c>
      <c r="L25" s="703">
        <v>0</v>
      </c>
      <c r="M25" s="670">
        <v>0</v>
      </c>
      <c r="N25" s="676">
        <v>0</v>
      </c>
      <c r="O25" s="672">
        <v>0</v>
      </c>
      <c r="P25" s="7"/>
    </row>
    <row r="26" spans="2:16" ht="14.25" customHeight="1">
      <c r="B26" s="673" t="s">
        <v>890</v>
      </c>
      <c r="C26" s="674" t="s">
        <v>487</v>
      </c>
      <c r="D26" s="671">
        <v>0</v>
      </c>
      <c r="E26" s="670" t="s">
        <v>697</v>
      </c>
      <c r="F26" s="671">
        <v>0</v>
      </c>
      <c r="G26" s="670" t="s">
        <v>697</v>
      </c>
      <c r="H26" s="671">
        <v>0</v>
      </c>
      <c r="I26" s="670">
        <v>0</v>
      </c>
      <c r="J26" s="671">
        <f>'Пояснит. записка'!H395</f>
        <v>68.60000000000001</v>
      </c>
      <c r="K26" s="670">
        <f>J26/J11*100</f>
        <v>0.05058565020342917</v>
      </c>
      <c r="L26" s="671">
        <v>0</v>
      </c>
      <c r="M26" s="670">
        <v>0</v>
      </c>
      <c r="N26" s="676">
        <f>H26+J26+L26</f>
        <v>68.60000000000001</v>
      </c>
      <c r="O26" s="672">
        <f>N26/N11*100</f>
        <v>0.048555859896355615</v>
      </c>
      <c r="P26" s="7"/>
    </row>
    <row r="27" spans="2:16" ht="14.25" customHeight="1" thickBot="1">
      <c r="B27" s="678" t="s">
        <v>622</v>
      </c>
      <c r="C27" s="679" t="s">
        <v>932</v>
      </c>
      <c r="D27" s="677">
        <v>0</v>
      </c>
      <c r="E27" s="681" t="s">
        <v>697</v>
      </c>
      <c r="F27" s="677">
        <v>0</v>
      </c>
      <c r="G27" s="681" t="s">
        <v>697</v>
      </c>
      <c r="H27" s="677">
        <v>0</v>
      </c>
      <c r="I27" s="681">
        <v>0</v>
      </c>
      <c r="J27" s="677">
        <v>0</v>
      </c>
      <c r="K27" s="681">
        <v>0</v>
      </c>
      <c r="L27" s="677">
        <v>0</v>
      </c>
      <c r="M27" s="681">
        <v>0</v>
      </c>
      <c r="N27" s="677">
        <v>0</v>
      </c>
      <c r="O27" s="683">
        <v>0</v>
      </c>
      <c r="P27" s="7"/>
    </row>
    <row r="28" spans="2:16" ht="14.25" customHeight="1" thickBot="1">
      <c r="B28" s="661">
        <v>3</v>
      </c>
      <c r="C28" s="662" t="s">
        <v>856</v>
      </c>
      <c r="D28" s="663">
        <v>0</v>
      </c>
      <c r="E28" s="658" t="s">
        <v>697</v>
      </c>
      <c r="F28" s="663">
        <v>0</v>
      </c>
      <c r="G28" s="658" t="s">
        <v>697</v>
      </c>
      <c r="H28" s="663">
        <f aca="true" t="shared" si="1" ref="H28:N28">SUM(H29:H32)</f>
        <v>91.88791811567012</v>
      </c>
      <c r="I28" s="658">
        <f>H28/H11*100</f>
        <v>0.30153140706874715</v>
      </c>
      <c r="J28" s="663">
        <f t="shared" si="1"/>
        <v>95.96971281161407</v>
      </c>
      <c r="K28" s="658">
        <f>J28/J11*100</f>
        <v>0.07076808050163065</v>
      </c>
      <c r="L28" s="663">
        <f t="shared" si="1"/>
        <v>1.493144451275977</v>
      </c>
      <c r="M28" s="658">
        <f>L28/L11*100</f>
        <v>0.0026980632748214604</v>
      </c>
      <c r="N28" s="659">
        <f t="shared" si="1"/>
        <v>189.35077537856017</v>
      </c>
      <c r="O28" s="660">
        <f>N28/N11*100</f>
        <v>0.13402463149486396</v>
      </c>
      <c r="P28" s="7"/>
    </row>
    <row r="29" spans="2:16" ht="14.25" customHeight="1">
      <c r="B29" s="667" t="s">
        <v>878</v>
      </c>
      <c r="C29" s="668" t="s">
        <v>900</v>
      </c>
      <c r="D29" s="671">
        <v>0</v>
      </c>
      <c r="E29" s="670" t="s">
        <v>697</v>
      </c>
      <c r="F29" s="671">
        <v>0</v>
      </c>
      <c r="G29" s="670" t="s">
        <v>697</v>
      </c>
      <c r="H29" s="671">
        <f>'Таблица 4'!H29*'Пояснит. записка'!S457</f>
        <v>91.88791811567012</v>
      </c>
      <c r="I29" s="670">
        <f>H29/H11*100</f>
        <v>0.30153140706874715</v>
      </c>
      <c r="J29" s="671">
        <f>'Таблица 4'!J29*'Пояснит. записка'!S458</f>
        <v>95.93050712149156</v>
      </c>
      <c r="K29" s="670">
        <f>J29/J11*100</f>
        <v>0.07073917021990295</v>
      </c>
      <c r="L29" s="671">
        <v>0</v>
      </c>
      <c r="M29" s="670">
        <v>0</v>
      </c>
      <c r="N29" s="704">
        <f>H29+J29+L29</f>
        <v>187.81842523716168</v>
      </c>
      <c r="O29" s="672">
        <f>N29/N11*100</f>
        <v>0.1329400166438741</v>
      </c>
      <c r="P29" s="7"/>
    </row>
    <row r="30" spans="2:16" ht="14.25" customHeight="1">
      <c r="B30" s="673" t="s">
        <v>975</v>
      </c>
      <c r="C30" s="674" t="s">
        <v>881</v>
      </c>
      <c r="D30" s="676">
        <v>0</v>
      </c>
      <c r="E30" s="670" t="s">
        <v>697</v>
      </c>
      <c r="F30" s="676">
        <v>0</v>
      </c>
      <c r="G30" s="670" t="s">
        <v>697</v>
      </c>
      <c r="H30" s="676">
        <v>0</v>
      </c>
      <c r="I30" s="670">
        <v>0</v>
      </c>
      <c r="J30" s="676">
        <f>'Таблица 4'!J30*'Пояснит. записка'!S458</f>
        <v>0.039205690122512085</v>
      </c>
      <c r="K30" s="670">
        <f>J30/J11*100</f>
        <v>2.89102817277177E-05</v>
      </c>
      <c r="L30" s="676">
        <f>'Таблица 4'!L30*'Пояснит. записка'!S459</f>
        <v>1.493144451275977</v>
      </c>
      <c r="M30" s="670">
        <f>L30/L11*100</f>
        <v>0.0026980632748214604</v>
      </c>
      <c r="N30" s="703">
        <f>H30+J30+L30</f>
        <v>1.5323501413984892</v>
      </c>
      <c r="O30" s="672">
        <f>N30/N11*100</f>
        <v>0.0010846148509898797</v>
      </c>
      <c r="P30" s="7"/>
    </row>
    <row r="31" spans="2:16" ht="14.25" customHeight="1">
      <c r="B31" s="673" t="s">
        <v>477</v>
      </c>
      <c r="C31" s="674" t="s">
        <v>520</v>
      </c>
      <c r="D31" s="671">
        <v>0</v>
      </c>
      <c r="E31" s="670" t="s">
        <v>697</v>
      </c>
      <c r="F31" s="671">
        <v>0</v>
      </c>
      <c r="G31" s="670" t="s">
        <v>697</v>
      </c>
      <c r="H31" s="671">
        <v>0</v>
      </c>
      <c r="I31" s="670">
        <v>0</v>
      </c>
      <c r="J31" s="671">
        <v>0</v>
      </c>
      <c r="K31" s="670">
        <v>0</v>
      </c>
      <c r="L31" s="671">
        <v>0</v>
      </c>
      <c r="M31" s="670">
        <v>0</v>
      </c>
      <c r="N31" s="676">
        <v>0</v>
      </c>
      <c r="O31" s="672">
        <v>0</v>
      </c>
      <c r="P31" s="7"/>
    </row>
    <row r="32" spans="2:16" ht="14.25" customHeight="1" thickBot="1">
      <c r="B32" s="678" t="s">
        <v>616</v>
      </c>
      <c r="C32" s="679" t="s">
        <v>601</v>
      </c>
      <c r="D32" s="677">
        <v>0</v>
      </c>
      <c r="E32" s="681" t="s">
        <v>697</v>
      </c>
      <c r="F32" s="677">
        <v>0</v>
      </c>
      <c r="G32" s="681" t="s">
        <v>697</v>
      </c>
      <c r="H32" s="677">
        <v>0</v>
      </c>
      <c r="I32" s="681">
        <v>0</v>
      </c>
      <c r="J32" s="677">
        <v>0</v>
      </c>
      <c r="K32" s="681">
        <v>0</v>
      </c>
      <c r="L32" s="677">
        <v>0</v>
      </c>
      <c r="M32" s="681">
        <v>0</v>
      </c>
      <c r="N32" s="677">
        <v>0</v>
      </c>
      <c r="O32" s="683">
        <v>0</v>
      </c>
      <c r="P32" s="7"/>
    </row>
    <row r="33" spans="2:16" ht="14.25" customHeight="1" thickBot="1">
      <c r="B33" s="661">
        <v>4</v>
      </c>
      <c r="C33" s="662" t="s">
        <v>752</v>
      </c>
      <c r="D33" s="657">
        <v>0</v>
      </c>
      <c r="E33" s="658" t="s">
        <v>697</v>
      </c>
      <c r="F33" s="657">
        <v>0</v>
      </c>
      <c r="G33" s="658" t="s">
        <v>697</v>
      </c>
      <c r="H33" s="657">
        <f aca="true" t="shared" si="2" ref="H33:N33">H12+H28</f>
        <v>329.6738334608718</v>
      </c>
      <c r="I33" s="658">
        <f>H33/H11*100</f>
        <v>1.0818290033741889</v>
      </c>
      <c r="J33" s="657">
        <f t="shared" si="2"/>
        <v>521.1102961985528</v>
      </c>
      <c r="K33" s="658">
        <f>J33/J11*100</f>
        <v>0.3842668099257339</v>
      </c>
      <c r="L33" s="657">
        <f t="shared" si="2"/>
        <v>16.54874445127598</v>
      </c>
      <c r="M33" s="658">
        <f>L33/L11*100</f>
        <v>0.02990304093501305</v>
      </c>
      <c r="N33" s="665">
        <f t="shared" si="2"/>
        <v>867.3328741107005</v>
      </c>
      <c r="O33" s="660">
        <f>N33/N11*100</f>
        <v>0.6139080687875016</v>
      </c>
      <c r="P33" s="7"/>
    </row>
    <row r="34" spans="2:16" ht="29.25" customHeight="1" thickBot="1">
      <c r="B34" s="661">
        <v>5</v>
      </c>
      <c r="C34" s="662" t="s">
        <v>600</v>
      </c>
      <c r="D34" s="657">
        <v>0</v>
      </c>
      <c r="E34" s="689" t="s">
        <v>697</v>
      </c>
      <c r="F34" s="657">
        <v>0</v>
      </c>
      <c r="G34" s="689" t="s">
        <v>697</v>
      </c>
      <c r="H34" s="657">
        <f>'Пояснит. записка'!H477</f>
        <v>107.43806214979017</v>
      </c>
      <c r="I34" s="689">
        <f>H34/H11*100</f>
        <v>0.352559408430444</v>
      </c>
      <c r="J34" s="657">
        <f>'Пояснит. записка'!H478</f>
        <v>478.11138773677243</v>
      </c>
      <c r="K34" s="689">
        <f>J34/J11*100</f>
        <v>0.35255940843044403</v>
      </c>
      <c r="L34" s="657">
        <f>'Пояснит. записка'!H479</f>
        <v>195.11110973546585</v>
      </c>
      <c r="M34" s="689">
        <f>L34/L11*100</f>
        <v>0.3525594052451272</v>
      </c>
      <c r="N34" s="657">
        <f>H34+J34+L34</f>
        <v>780.6605596220284</v>
      </c>
      <c r="O34" s="691">
        <f>N34/N11*100</f>
        <v>0.5525604192364106</v>
      </c>
      <c r="P34" s="7"/>
    </row>
    <row r="35" spans="2:16" s="9" customFormat="1" ht="30" customHeight="1" thickBot="1">
      <c r="B35" s="705">
        <v>6</v>
      </c>
      <c r="C35" s="706" t="s">
        <v>787</v>
      </c>
      <c r="D35" s="665">
        <v>0</v>
      </c>
      <c r="E35" s="707" t="s">
        <v>697</v>
      </c>
      <c r="F35" s="696">
        <v>0</v>
      </c>
      <c r="G35" s="701" t="s">
        <v>697</v>
      </c>
      <c r="H35" s="665">
        <f aca="true" t="shared" si="3" ref="H35:N35">H33+H34</f>
        <v>437.1118956106619</v>
      </c>
      <c r="I35" s="707">
        <f>H35/H11*100</f>
        <v>1.4343884118046328</v>
      </c>
      <c r="J35" s="696">
        <f t="shared" si="3"/>
        <v>999.2216839353252</v>
      </c>
      <c r="K35" s="701">
        <f>J35/J11*100</f>
        <v>0.736826218356178</v>
      </c>
      <c r="L35" s="665">
        <f t="shared" si="3"/>
        <v>211.65985418674182</v>
      </c>
      <c r="M35" s="707">
        <f>L35/L11*100</f>
        <v>0.38246244618014025</v>
      </c>
      <c r="N35" s="696">
        <f t="shared" si="3"/>
        <v>1647.9934337327288</v>
      </c>
      <c r="O35" s="708">
        <f>N35/N11*100</f>
        <v>1.1664684880239122</v>
      </c>
      <c r="P35" s="8"/>
    </row>
    <row r="36" spans="2:16" ht="13.5" thickBot="1">
      <c r="B36" s="1269" t="s">
        <v>602</v>
      </c>
      <c r="C36" s="1269"/>
      <c r="D36" s="1270"/>
      <c r="E36" s="1269"/>
      <c r="F36" s="1270"/>
      <c r="G36" s="1269"/>
      <c r="H36" s="1270"/>
      <c r="I36" s="1269"/>
      <c r="J36" s="1270"/>
      <c r="K36" s="1269"/>
      <c r="L36" s="1270"/>
      <c r="M36" s="1269"/>
      <c r="N36" s="1270"/>
      <c r="O36" s="1269"/>
      <c r="P36" s="7"/>
    </row>
    <row r="37" spans="2:16" ht="12.75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7"/>
    </row>
    <row r="38" spans="2:16" ht="37.5" customHeight="1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7"/>
    </row>
    <row r="39" spans="2:16" ht="12.75">
      <c r="B39" s="1261"/>
      <c r="C39" s="1261"/>
      <c r="D39" s="1258" t="s">
        <v>705</v>
      </c>
      <c r="E39" s="1258"/>
      <c r="F39" s="1258"/>
      <c r="G39" s="1258"/>
      <c r="H39" s="1259" t="s">
        <v>257</v>
      </c>
      <c r="I39" s="1259"/>
      <c r="J39" s="1259"/>
      <c r="K39" s="1259"/>
      <c r="L39" s="1259"/>
      <c r="M39" s="1259"/>
      <c r="N39" s="1259"/>
      <c r="O39" s="1259"/>
      <c r="P39" s="7"/>
    </row>
    <row r="40" spans="2:16" ht="12.75" customHeight="1">
      <c r="B40" s="1263" t="s">
        <v>56</v>
      </c>
      <c r="C40" s="1263"/>
      <c r="D40" s="1263" t="s">
        <v>450</v>
      </c>
      <c r="E40" s="1263"/>
      <c r="F40" s="1263"/>
      <c r="G40" s="1263"/>
      <c r="H40" s="1278" t="s">
        <v>989</v>
      </c>
      <c r="I40" s="1278"/>
      <c r="J40" s="1278"/>
      <c r="K40" s="1278"/>
      <c r="L40" s="1278"/>
      <c r="M40" s="1278"/>
      <c r="N40" s="1278"/>
      <c r="O40" s="1278"/>
      <c r="P40" s="7"/>
    </row>
    <row r="41" spans="2:16" ht="12.75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7"/>
    </row>
    <row r="42" spans="2:16" ht="12.7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7"/>
    </row>
    <row r="43" spans="2:16" ht="12.75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7"/>
    </row>
    <row r="44" spans="2:16" ht="12.75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7"/>
    </row>
    <row r="45" spans="2:16" ht="12.75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7"/>
    </row>
    <row r="46" spans="2:16" ht="12.75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7"/>
    </row>
    <row r="47" spans="2:16" ht="12.75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7"/>
    </row>
    <row r="48" spans="2:16" ht="12.75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7"/>
    </row>
    <row r="49" spans="2:16" ht="12.75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7"/>
    </row>
    <row r="50" spans="2:16" ht="12.75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7"/>
    </row>
    <row r="51" spans="2:16" ht="12.75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7"/>
    </row>
    <row r="52" spans="2:15" ht="12.7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2:15" ht="12.7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2:15" ht="12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2:15" ht="12.7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2:15" ht="12.7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2:15" ht="12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2:15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2:15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</sheetData>
  <sheetProtection/>
  <mergeCells count="19">
    <mergeCell ref="H8:I8"/>
    <mergeCell ref="J8:K8"/>
    <mergeCell ref="F8:G8"/>
    <mergeCell ref="L8:M8"/>
    <mergeCell ref="D40:G40"/>
    <mergeCell ref="H39:O39"/>
    <mergeCell ref="H40:O40"/>
    <mergeCell ref="B40:C40"/>
    <mergeCell ref="B39:C39"/>
    <mergeCell ref="B2:O2"/>
    <mergeCell ref="B5:O5"/>
    <mergeCell ref="D39:G39"/>
    <mergeCell ref="B36:O36"/>
    <mergeCell ref="D8:E8"/>
    <mergeCell ref="B7:B9"/>
    <mergeCell ref="C7:C9"/>
    <mergeCell ref="D7:O7"/>
    <mergeCell ref="N8:O8"/>
    <mergeCell ref="B4:O4"/>
  </mergeCells>
  <printOptions/>
  <pageMargins left="0.21" right="0.2" top="0.75" bottom="0.22" header="0.5" footer="0.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ООО "Энергоэкспертсервис"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2013-04-29T06:36:04Z</cp:lastPrinted>
  <dcterms:created xsi:type="dcterms:W3CDTF">2009-04-20T10:57:52Z</dcterms:created>
  <dcterms:modified xsi:type="dcterms:W3CDTF">2013-04-29T12:35:08Z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