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3" activeTab="5"/>
  </bookViews>
  <sheets>
    <sheet name="2008-2010" sheetId="1" r:id="rId1"/>
    <sheet name="Лист9" sheetId="2" r:id="rId2"/>
    <sheet name="2011 проект" sheetId="3" r:id="rId3"/>
    <sheet name="плата" sheetId="4" r:id="rId4"/>
    <sheet name="Лист8" sheetId="5" r:id="rId5"/>
    <sheet name="2014 год" sheetId="6" r:id="rId6"/>
    <sheet name="новый тариф" sheetId="7" r:id="rId7"/>
    <sheet name="на 2013 год" sheetId="8" r:id="rId8"/>
    <sheet name="измененная" sheetId="9" r:id="rId9"/>
    <sheet name="плата 2011-2012 гг." sheetId="10" r:id="rId10"/>
    <sheet name="норма" sheetId="11" r:id="rId11"/>
    <sheet name="Лист7" sheetId="12" r:id="rId12"/>
    <sheet name="Лист1" sheetId="13" r:id="rId13"/>
    <sheet name="1 вар." sheetId="14" r:id="rId14"/>
    <sheet name="Лист2" sheetId="15" r:id="rId15"/>
    <sheet name="Лист3" sheetId="16" r:id="rId16"/>
    <sheet name="Лист4" sheetId="17" r:id="rId17"/>
    <sheet name="2006-2009" sheetId="18" r:id="rId18"/>
    <sheet name="Лист6" sheetId="19" r:id="rId19"/>
    <sheet name="итог" sheetId="20" r:id="rId20"/>
    <sheet name="Лист5" sheetId="21" r:id="rId21"/>
  </sheets>
  <definedNames>
    <definedName name="_xlnm.Print_Area" localSheetId="18">'Лист6'!$A$1:$O$54</definedName>
    <definedName name="_xlnm.Print_Area" localSheetId="10">'норма'!$A$1:$F$31</definedName>
  </definedNames>
  <calcPr fullCalcOnLoad="1"/>
</workbook>
</file>

<file path=xl/sharedStrings.xml><?xml version="1.0" encoding="utf-8"?>
<sst xmlns="http://schemas.openxmlformats.org/spreadsheetml/2006/main" count="2361" uniqueCount="315">
  <si>
    <t>Наличие коммунальных услуг</t>
  </si>
  <si>
    <t>1.Уличная колонка</t>
  </si>
  <si>
    <t>2.Жилой дом без ванны:</t>
  </si>
  <si>
    <t>а) с водопроводом, но без канализации</t>
  </si>
  <si>
    <t xml:space="preserve"> - без газовой или электроплиты</t>
  </si>
  <si>
    <t xml:space="preserve"> - с газовой или электроплитой</t>
  </si>
  <si>
    <t xml:space="preserve"> - с дровянным титаном</t>
  </si>
  <si>
    <t xml:space="preserve"> - с газовой колонкой</t>
  </si>
  <si>
    <t xml:space="preserve"> - с горячим водоснабжением</t>
  </si>
  <si>
    <t>б) с водопроводом и выгребной ямой</t>
  </si>
  <si>
    <t>в) с водопроводом и канализацией</t>
  </si>
  <si>
    <t xml:space="preserve">Плата с одного человека в месяц </t>
  </si>
  <si>
    <t xml:space="preserve"> за услуги по водоснабжению и водоотведению </t>
  </si>
  <si>
    <t>вода</t>
  </si>
  <si>
    <t>2005 год</t>
  </si>
  <si>
    <t>2006 год</t>
  </si>
  <si>
    <t>канализ.</t>
  </si>
  <si>
    <t xml:space="preserve"> - с плитой и горячим водоснабжением </t>
  </si>
  <si>
    <t>при временном отсутствии ГВС</t>
  </si>
  <si>
    <t xml:space="preserve"> - с плитой, горячим водоснабжением </t>
  </si>
  <si>
    <t>и душем (отдельным или общим)</t>
  </si>
  <si>
    <t xml:space="preserve"> - с плитой, горячим водоснабжением и душем </t>
  </si>
  <si>
    <t xml:space="preserve"> - с горячим водоснабжением </t>
  </si>
  <si>
    <t>газовой или электроплитой и с ванной:</t>
  </si>
  <si>
    <t xml:space="preserve">3. Жилой дом с водопроводом, канализацией, </t>
  </si>
  <si>
    <t>для населения по тарифам на 2005-2006гг.</t>
  </si>
  <si>
    <t>Плата (руб.)</t>
  </si>
  <si>
    <t>в месяц</t>
  </si>
  <si>
    <t>с 1 чел.</t>
  </si>
  <si>
    <t>на холодное водоснабжение (с НДС)</t>
  </si>
  <si>
    <t>на водоотведение (с НДС)</t>
  </si>
  <si>
    <t>2005 г.</t>
  </si>
  <si>
    <t>2006 г.</t>
  </si>
  <si>
    <t>8,98</t>
  </si>
  <si>
    <t xml:space="preserve">  - с плитой и горячим водоснабжением</t>
  </si>
  <si>
    <t xml:space="preserve">Рост </t>
  </si>
  <si>
    <t>в 2006г.</t>
  </si>
  <si>
    <t>%</t>
  </si>
  <si>
    <t>2005г.</t>
  </si>
  <si>
    <t xml:space="preserve">2006г./ </t>
  </si>
  <si>
    <t>Рост</t>
  </si>
  <si>
    <t>(руб.)</t>
  </si>
  <si>
    <t>38,00</t>
  </si>
  <si>
    <t>51,20</t>
  </si>
  <si>
    <t>и душем при временном отсутствии ГВС</t>
  </si>
  <si>
    <t xml:space="preserve"> на холодное водоснабжение (сНДС)</t>
  </si>
  <si>
    <t xml:space="preserve">    на водоотведение (сНДС)</t>
  </si>
  <si>
    <t>норма</t>
  </si>
  <si>
    <t>кол-во</t>
  </si>
  <si>
    <t>расход</t>
  </si>
  <si>
    <r>
      <t>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>/мес</t>
    </r>
  </si>
  <si>
    <t>чел.</t>
  </si>
  <si>
    <r>
      <t>1.Уличная колонка</t>
    </r>
    <r>
      <rPr>
        <b/>
        <vertAlign val="superscript"/>
        <sz val="12"/>
        <rFont val="Arial Cyr"/>
        <family val="2"/>
      </rPr>
      <t>*</t>
    </r>
  </si>
  <si>
    <r>
      <t>а) с водопроводом, но без канализации</t>
    </r>
    <r>
      <rPr>
        <b/>
        <vertAlign val="superscript"/>
        <sz val="12"/>
        <rFont val="Arial Cyr"/>
        <family val="2"/>
      </rPr>
      <t>*</t>
    </r>
  </si>
  <si>
    <r>
      <t>б) с водопроводом и выгребной ямой</t>
    </r>
    <r>
      <rPr>
        <b/>
        <vertAlign val="superscript"/>
        <sz val="12"/>
        <rFont val="Arial Cyr"/>
        <family val="2"/>
      </rPr>
      <t>*</t>
    </r>
  </si>
  <si>
    <r>
      <t xml:space="preserve"> - с газовой или электроплитой</t>
    </r>
    <r>
      <rPr>
        <b/>
        <vertAlign val="superscript"/>
        <sz val="12"/>
        <rFont val="Arial Cyr"/>
        <family val="2"/>
      </rPr>
      <t>*</t>
    </r>
  </si>
  <si>
    <r>
      <t xml:space="preserve">  - с плитой и горячим водоснабжением</t>
    </r>
    <r>
      <rPr>
        <b/>
        <vertAlign val="superscript"/>
        <sz val="12"/>
        <rFont val="Arial Cyr"/>
        <family val="2"/>
      </rPr>
      <t>*</t>
    </r>
  </si>
  <si>
    <r>
      <t>и душем (отдельным или общим)</t>
    </r>
    <r>
      <rPr>
        <b/>
        <vertAlign val="superscript"/>
        <sz val="12"/>
        <rFont val="Arial Cyr"/>
        <family val="2"/>
      </rPr>
      <t>*</t>
    </r>
  </si>
  <si>
    <r>
      <t xml:space="preserve"> - с дровянным титаном</t>
    </r>
    <r>
      <rPr>
        <b/>
        <vertAlign val="superscript"/>
        <sz val="12"/>
        <rFont val="Arial Cyr"/>
        <family val="2"/>
      </rPr>
      <t>*</t>
    </r>
  </si>
  <si>
    <r>
      <t xml:space="preserve"> - с газовой колонкой</t>
    </r>
    <r>
      <rPr>
        <b/>
        <vertAlign val="superscript"/>
        <sz val="12"/>
        <rFont val="Arial Cyr"/>
        <family val="2"/>
      </rPr>
      <t>*</t>
    </r>
  </si>
  <si>
    <r>
      <t xml:space="preserve"> - с горячим водоснабжением</t>
    </r>
    <r>
      <rPr>
        <b/>
        <vertAlign val="superscript"/>
        <sz val="12"/>
        <rFont val="Arial Cyr"/>
        <family val="2"/>
      </rPr>
      <t>*</t>
    </r>
  </si>
  <si>
    <t>общая численность потребителей,</t>
  </si>
  <si>
    <t>=</t>
  </si>
  <si>
    <t>получающих услуги, чел.</t>
  </si>
  <si>
    <t>628910 чел.</t>
  </si>
  <si>
    <t>воды</t>
  </si>
  <si>
    <t>стоков</t>
  </si>
  <si>
    <t>-</t>
  </si>
  <si>
    <t>степень благоустройства:</t>
  </si>
  <si>
    <t>1.)Уличные колонки  с 1,2 куб.м. в месяц  до 1,0 куб.м. в месяц - на 20%</t>
  </si>
  <si>
    <t>Усредненная норма воды (по отмеченным позициям) определена из расчета:</t>
  </si>
  <si>
    <t>Усредненная норма стоков (по отмеченным позициям) определена из расчета:</t>
  </si>
  <si>
    <t>2.) Жилые дома с водопроводом, но без канализации с 1,8 куб.м. в месяц  до 1,5 куб.м. в месяц - на 20%</t>
  </si>
  <si>
    <t>3.) Жилые дома с водопроводом и выгребной ямой с 3,7 куб.м. в месяц  до 3,0 куб.м. в месяц - на 20%</t>
  </si>
  <si>
    <t>4.) Расход воды на полив 1 кв.м. с 5 литров в сутки до 4 литров в сутки - на 20%</t>
  </si>
  <si>
    <t>Общая потеря доходов в расчете на год составит 9276,7 тыс.руб.</t>
  </si>
  <si>
    <r>
      <t>Примечание:</t>
    </r>
    <r>
      <rPr>
        <sz val="10"/>
        <rFont val="Arial Cyr"/>
        <family val="2"/>
      </rPr>
      <t xml:space="preserve"> МУП "Ульяновскводоканал" снижает нормы на водопотребление для потребителей имеющих</t>
    </r>
  </si>
  <si>
    <r>
      <t>общее кол-во м</t>
    </r>
    <r>
      <rPr>
        <i/>
        <vertAlign val="superscript"/>
        <sz val="9"/>
        <rFont val="Arial Cyr"/>
        <family val="2"/>
      </rPr>
      <t xml:space="preserve">3 </t>
    </r>
  </si>
  <si>
    <r>
      <t>3448572 м</t>
    </r>
    <r>
      <rPr>
        <i/>
        <vertAlign val="superscript"/>
        <sz val="9"/>
        <rFont val="Arial Cyr"/>
        <family val="2"/>
      </rPr>
      <t>3</t>
    </r>
  </si>
  <si>
    <r>
      <t>5,5 м</t>
    </r>
    <r>
      <rPr>
        <i/>
        <vertAlign val="superscript"/>
        <sz val="9"/>
        <rFont val="Arial Cyr"/>
        <family val="2"/>
      </rPr>
      <t xml:space="preserve">3 </t>
    </r>
    <r>
      <rPr>
        <i/>
        <sz val="9"/>
        <rFont val="Arial Cyr"/>
        <family val="2"/>
      </rPr>
      <t>/ мес.</t>
    </r>
  </si>
  <si>
    <r>
      <t>8,5 м</t>
    </r>
    <r>
      <rPr>
        <i/>
        <vertAlign val="superscript"/>
        <sz val="9"/>
        <rFont val="Arial Cyr"/>
        <family val="2"/>
      </rPr>
      <t xml:space="preserve">3 </t>
    </r>
    <r>
      <rPr>
        <i/>
        <sz val="9"/>
        <rFont val="Arial Cyr"/>
        <family val="2"/>
      </rPr>
      <t>/ мес.</t>
    </r>
  </si>
  <si>
    <t>снижения</t>
  </si>
  <si>
    <t>сумма</t>
  </si>
  <si>
    <t>разница</t>
  </si>
  <si>
    <t>всего</t>
  </si>
  <si>
    <t>за 1 мес.</t>
  </si>
  <si>
    <t>год</t>
  </si>
  <si>
    <r>
      <t>м</t>
    </r>
    <r>
      <rPr>
        <vertAlign val="superscript"/>
        <sz val="10"/>
        <rFont val="Arial Cyr"/>
        <family val="2"/>
      </rPr>
      <t>3</t>
    </r>
  </si>
  <si>
    <t>(с НДС)</t>
  </si>
  <si>
    <t>Общая потеря доходов в расчете на год составит 15 892,4 тыс.руб.</t>
  </si>
  <si>
    <t>ИТОГО</t>
  </si>
  <si>
    <t>До снижения норм усредненная норма воды (по помеченным позициям)определена из расчета:</t>
  </si>
  <si>
    <t>После снижения норм усредненная норма воды (по помеченным позициям)определена из расчета:</t>
  </si>
  <si>
    <t xml:space="preserve">3. Жилой дом с водопроводом, </t>
  </si>
  <si>
    <t xml:space="preserve">канализацией, газовой </t>
  </si>
  <si>
    <t>или электроплитой и с ванной:</t>
  </si>
  <si>
    <t xml:space="preserve"> и душем при временном отсутствии ГВС</t>
  </si>
  <si>
    <t>Плата с одного человека в месяц за услуги по водоснабжению и водоотведению для населения по тарифам на 2005-2006г.</t>
  </si>
  <si>
    <t>МУП "Ульяновскводоканал"</t>
  </si>
  <si>
    <t>В.Н.Никитин</t>
  </si>
  <si>
    <t xml:space="preserve">Зам.директора </t>
  </si>
  <si>
    <r>
      <t>общее кол-во м</t>
    </r>
    <r>
      <rPr>
        <i/>
        <vertAlign val="superscript"/>
        <sz val="10"/>
        <rFont val="Arial Cyr"/>
        <family val="2"/>
      </rPr>
      <t xml:space="preserve">3 </t>
    </r>
  </si>
  <si>
    <t>2007 г.</t>
  </si>
  <si>
    <t>2008 г.</t>
  </si>
  <si>
    <t>2009 г.</t>
  </si>
  <si>
    <t>2007 год</t>
  </si>
  <si>
    <t>2008 год</t>
  </si>
  <si>
    <t>2009 год</t>
  </si>
  <si>
    <t>1.</t>
  </si>
  <si>
    <t xml:space="preserve">Уличная колонка             </t>
  </si>
  <si>
    <t>2.</t>
  </si>
  <si>
    <t xml:space="preserve">Жилое помещение с водопроводом без ванны:  </t>
  </si>
  <si>
    <t>а) без выгребной ямы</t>
  </si>
  <si>
    <t>б) с выгребной ямой</t>
  </si>
  <si>
    <t>в) с канализацией</t>
  </si>
  <si>
    <t xml:space="preserve"> - с газовой или электроплитой </t>
  </si>
  <si>
    <t xml:space="preserve"> - с плитой и горячим водоснабжением, при временном отсутствии ГВС     </t>
  </si>
  <si>
    <t xml:space="preserve"> - с плитой  и горячим водоснабжением и душем (отдельным или общим)       </t>
  </si>
  <si>
    <t xml:space="preserve"> - с плитой, горячим водоснабжением и душем (отдельным или  общим), при  временном  отсутствии ГВС</t>
  </si>
  <si>
    <t>3.</t>
  </si>
  <si>
    <t xml:space="preserve">Жилое помещение с водопроводом,  канализацией, газовой или электроплитой, ванной:                     </t>
  </si>
  <si>
    <t xml:space="preserve"> - с дровяным титаном   </t>
  </si>
  <si>
    <t xml:space="preserve"> - с газовой колонкой          </t>
  </si>
  <si>
    <t xml:space="preserve"> - с горячим водоснабжением    </t>
  </si>
  <si>
    <t xml:space="preserve"> - с  горячим водоснабжением, при   временном  отсутствии ГВС</t>
  </si>
  <si>
    <t>4.</t>
  </si>
  <si>
    <t>Индивидуальная баня:</t>
  </si>
  <si>
    <t xml:space="preserve"> - с водопроводом</t>
  </si>
  <si>
    <t xml:space="preserve"> - при колонке</t>
  </si>
  <si>
    <t>5.</t>
  </si>
  <si>
    <r>
      <t>Полив приусадебных участков:</t>
    </r>
    <r>
      <rPr>
        <b/>
        <vertAlign val="superscript"/>
        <sz val="12"/>
        <rFont val="Times New Roman"/>
        <family val="1"/>
      </rPr>
      <t>*</t>
    </r>
  </si>
  <si>
    <t xml:space="preserve"> - из водопровода (питьевого качества)            за 1 сотку</t>
  </si>
  <si>
    <t xml:space="preserve"> - из водопровода (технического качества)            за 1 сотку</t>
  </si>
  <si>
    <t xml:space="preserve"> - из колонки (питьев.качества) за 1 сотку</t>
  </si>
  <si>
    <t>6.</t>
  </si>
  <si>
    <t>Мойка транспортных средств населением</t>
  </si>
  <si>
    <t xml:space="preserve"> - легковая (1 единица)</t>
  </si>
  <si>
    <t xml:space="preserve"> - мотоцикл (1 единица)</t>
  </si>
  <si>
    <t>техническая вода (с НДС)</t>
  </si>
  <si>
    <t>Плата с 1 человека в месяц с НДС</t>
  </si>
  <si>
    <t>Вода (руб.)</t>
  </si>
  <si>
    <t>Всего                             (руб.)</t>
  </si>
  <si>
    <t>Кан. (руб.)</t>
  </si>
  <si>
    <t>№ п/п</t>
  </si>
  <si>
    <r>
      <t xml:space="preserve">Степень             </t>
    </r>
    <r>
      <rPr>
        <b/>
        <i/>
        <sz val="12"/>
        <rFont val="Times New Roman"/>
        <family val="0"/>
      </rPr>
      <t xml:space="preserve"> </t>
    </r>
    <r>
      <rPr>
        <b/>
        <sz val="12"/>
        <rFont val="Times New Roman"/>
        <family val="0"/>
      </rPr>
      <t>благоустройства</t>
    </r>
  </si>
  <si>
    <t>Вода                  (куб. м)</t>
  </si>
  <si>
    <t>Кан. (куб.м)</t>
  </si>
  <si>
    <t>Плата с одного человека в месяц за услуги по водоснабжению и водоотведению для населения по тарифам на 2006-2009г.</t>
  </si>
  <si>
    <t>Кол-во</t>
  </si>
  <si>
    <t>Расход в мес.</t>
  </si>
  <si>
    <t>(куб. м)</t>
  </si>
  <si>
    <t>Норма воды                  (куб. м)</t>
  </si>
  <si>
    <t>Норма стоков (куб.м)</t>
  </si>
  <si>
    <t>Усредненная норма воды  определена из расчета:</t>
  </si>
  <si>
    <t>Усредненная норма стоков определена из расчета:</t>
  </si>
  <si>
    <t>625480 чел.</t>
  </si>
  <si>
    <t>Нормативы потребления услуг по холодному водосгнабжению и водоотведению</t>
  </si>
  <si>
    <t>ИТОГО:</t>
  </si>
  <si>
    <r>
      <t>общее кол-во м</t>
    </r>
    <r>
      <rPr>
        <i/>
        <vertAlign val="superscript"/>
        <sz val="12"/>
        <rFont val="Arial Cyr"/>
        <family val="0"/>
      </rPr>
      <t xml:space="preserve">3 </t>
    </r>
  </si>
  <si>
    <r>
      <t>3436831 м</t>
    </r>
    <r>
      <rPr>
        <i/>
        <vertAlign val="superscript"/>
        <sz val="12"/>
        <rFont val="Arial Cyr"/>
        <family val="0"/>
      </rPr>
      <t>3</t>
    </r>
  </si>
  <si>
    <t>ДЕЙСТВУЮЩИЕ</t>
  </si>
  <si>
    <t>ПРИЛАГАЕМЫЕ</t>
  </si>
  <si>
    <r>
      <t>5,49 м</t>
    </r>
    <r>
      <rPr>
        <b/>
        <i/>
        <vertAlign val="superscript"/>
        <sz val="12"/>
        <rFont val="Arial Cyr"/>
        <family val="0"/>
      </rPr>
      <t xml:space="preserve">3 </t>
    </r>
    <r>
      <rPr>
        <b/>
        <i/>
        <sz val="12"/>
        <rFont val="Arial Cyr"/>
        <family val="0"/>
      </rPr>
      <t>/ мес.</t>
    </r>
  </si>
  <si>
    <r>
      <t>8,41 м</t>
    </r>
    <r>
      <rPr>
        <b/>
        <i/>
        <vertAlign val="superscript"/>
        <sz val="12"/>
        <rFont val="Arial Cyr"/>
        <family val="0"/>
      </rPr>
      <t xml:space="preserve">3 </t>
    </r>
    <r>
      <rPr>
        <b/>
        <i/>
        <sz val="12"/>
        <rFont val="Arial Cyr"/>
        <family val="0"/>
      </rPr>
      <t>/ мес.</t>
    </r>
  </si>
  <si>
    <r>
      <t>5,58 м</t>
    </r>
    <r>
      <rPr>
        <b/>
        <i/>
        <vertAlign val="superscript"/>
        <sz val="12"/>
        <rFont val="Arial Cyr"/>
        <family val="0"/>
      </rPr>
      <t xml:space="preserve">3 </t>
    </r>
    <r>
      <rPr>
        <b/>
        <i/>
        <sz val="12"/>
        <rFont val="Arial Cyr"/>
        <family val="0"/>
      </rPr>
      <t>/ мес.</t>
    </r>
  </si>
  <si>
    <r>
      <t>8,40 м</t>
    </r>
    <r>
      <rPr>
        <b/>
        <i/>
        <vertAlign val="superscript"/>
        <sz val="12"/>
        <rFont val="Arial Cyr"/>
        <family val="0"/>
      </rPr>
      <t xml:space="preserve">3 </t>
    </r>
    <r>
      <rPr>
        <b/>
        <i/>
        <sz val="12"/>
        <rFont val="Arial Cyr"/>
        <family val="0"/>
      </rPr>
      <t>/ мес.</t>
    </r>
  </si>
  <si>
    <t>х</t>
  </si>
  <si>
    <t>свыше 5 этажей</t>
  </si>
  <si>
    <t>Дома с центральным холодным и горячим водоснабжением, канализацией, ваннами и душем</t>
  </si>
  <si>
    <r>
      <t xml:space="preserve">Степень </t>
    </r>
    <r>
      <rPr>
        <b/>
        <sz val="12"/>
        <rFont val="Times New Roman"/>
        <family val="0"/>
      </rPr>
      <t>благоустройства</t>
    </r>
  </si>
  <si>
    <t>Дома с центральным холодным и горячим водоснабжением, канализацией, без ванн,без душа</t>
  </si>
  <si>
    <t>Жилые дома и общежития коридорного, секционного и коридорно-секционного типа</t>
  </si>
  <si>
    <t>до 5 этажей вкл.</t>
  </si>
  <si>
    <t>Дома с центральным холодным и горячим водоснабжением, канализацией,общими кухнями и общими душевыми  в каждой секции здания,без ванн</t>
  </si>
  <si>
    <t>Дома с центральным холодным и горячим водоснабжением, канализацией, ваннами и душем (при отсутствии ГВС)</t>
  </si>
  <si>
    <t>Дома с центральным холодным и горячим водоснабжением, канализацией, без ванн,без душа (при отсутствии ГВС)</t>
  </si>
  <si>
    <t xml:space="preserve">Нормативы потребления услуг по холодному водоснабжению и водоотведению </t>
  </si>
  <si>
    <t xml:space="preserve">Жилые дома </t>
  </si>
  <si>
    <t>Норма стоков                  (куб. м)</t>
  </si>
  <si>
    <t>1.1</t>
  </si>
  <si>
    <t>1.2</t>
  </si>
  <si>
    <t>1.3</t>
  </si>
  <si>
    <t>1.4</t>
  </si>
  <si>
    <t>1.5</t>
  </si>
  <si>
    <t>1.6</t>
  </si>
  <si>
    <t>1.7</t>
  </si>
  <si>
    <t>1.8</t>
  </si>
  <si>
    <t>2</t>
  </si>
  <si>
    <t>2.1</t>
  </si>
  <si>
    <t>2.2</t>
  </si>
  <si>
    <t>2.3</t>
  </si>
  <si>
    <t>2.4</t>
  </si>
  <si>
    <t>3</t>
  </si>
  <si>
    <t>3.1</t>
  </si>
  <si>
    <t>3.2</t>
  </si>
  <si>
    <t>4</t>
  </si>
  <si>
    <t>4.1</t>
  </si>
  <si>
    <t>4.2</t>
  </si>
  <si>
    <t>4.3</t>
  </si>
  <si>
    <t>5</t>
  </si>
  <si>
    <t>5.1</t>
  </si>
  <si>
    <t>5.2</t>
  </si>
  <si>
    <t xml:space="preserve">Дома с центральным холодным  водоснабжением, канализацией,  без душа, без ванн </t>
  </si>
  <si>
    <t>1.9</t>
  </si>
  <si>
    <t>Дома с центральным холодным  водоснабжением, канализацией, ваннами, душами, с автономными водонагревателями</t>
  </si>
  <si>
    <t>Дома с центральным холодным  водоснабжением,ваннами, душами и выгребной ямой с автономными водоногревателями</t>
  </si>
  <si>
    <t>Дома с центральным холодным  водоснабжением,без ванн, без душа, с (без) выгребной ямой</t>
  </si>
  <si>
    <t>Дома  с уличной колонкой, без душа, без ванны</t>
  </si>
  <si>
    <t>Дома с центральным холодным и горячим водоснабжением, оборудованные душевыми и канализацией при всех жилых комнатах    без ванн</t>
  </si>
  <si>
    <r>
      <t xml:space="preserve">Дома с центральным холодным и горячим водоснабжением, </t>
    </r>
    <r>
      <rPr>
        <b/>
        <i/>
        <sz val="12"/>
        <rFont val="Times New Roman"/>
        <family val="1"/>
      </rPr>
      <t>канализацией</t>
    </r>
    <r>
      <rPr>
        <b/>
        <sz val="12"/>
        <rFont val="Times New Roman"/>
        <family val="1"/>
      </rPr>
      <t>,общими кухнями и блоками душевых при жилых комнатах в каждой секции здания,без ванн</t>
    </r>
  </si>
  <si>
    <r>
      <t xml:space="preserve">Дома с центральным холодным  водоснабжением, </t>
    </r>
    <r>
      <rPr>
        <b/>
        <i/>
        <sz val="12"/>
        <rFont val="Times New Roman"/>
        <family val="1"/>
      </rPr>
      <t>канализацией</t>
    </r>
    <r>
      <rPr>
        <b/>
        <sz val="12"/>
        <rFont val="Times New Roman"/>
        <family val="1"/>
      </rPr>
      <t>,общими кухнями и блоками душевых при жилых комнатах в каждой секции здания,без ванн</t>
    </r>
  </si>
  <si>
    <t>до 5 этажей включительно</t>
  </si>
  <si>
    <t xml:space="preserve">Норматив холодного водоснабжения                 </t>
  </si>
  <si>
    <t xml:space="preserve">водоснабжения  </t>
  </si>
  <si>
    <t xml:space="preserve">водоотведения   </t>
  </si>
  <si>
    <t>Плата с 1 человека в месяц с НДС (руб.)</t>
  </si>
  <si>
    <t>Утверждаю</t>
  </si>
  <si>
    <t>РАСЧЕТ</t>
  </si>
  <si>
    <t xml:space="preserve">платы за услуги по водопотреблению и водоотведению для населения </t>
  </si>
  <si>
    <t>МУП «Ульяновскводоканал»</t>
  </si>
  <si>
    <t>Зам. ДИРЕКТОРА по основному производству</t>
  </si>
  <si>
    <t>___________________________С.П. Савельев</t>
  </si>
  <si>
    <t>в соответствии  с установленными нормативами потребления коммунальных услуг от 14.08.2009г. №143/03-01</t>
  </si>
  <si>
    <t>Вода питьевого качества = 15,20 руб. за 1 куб.м (с НДС)</t>
  </si>
  <si>
    <t>Водоотведение (канализация) =13,06 руб. за 1 куб.м (с НДС)</t>
  </si>
  <si>
    <t>* Продолжительность поливного сезона с 1 мая по 30 сентября составляет 153 дня</t>
  </si>
  <si>
    <t>Главный экономист</t>
  </si>
  <si>
    <t xml:space="preserve">О.Н. Мумладзе </t>
  </si>
  <si>
    <t>Согласовано:</t>
  </si>
  <si>
    <t>Начальник отдела расчетов с населением УСб.</t>
  </si>
  <si>
    <t>Е.В. Новикова</t>
  </si>
  <si>
    <t>Исполнитель: Морозова Н.Ю.</t>
  </si>
  <si>
    <t>44-93-98</t>
  </si>
  <si>
    <t>до 5 этажей включи  тельно</t>
  </si>
  <si>
    <t xml:space="preserve">Норматив водоотве дения                 </t>
  </si>
  <si>
    <t xml:space="preserve">Норматив водоотве дения                </t>
  </si>
  <si>
    <t>до 5 этажей включи тельно</t>
  </si>
  <si>
    <r>
      <t>Норматив потребления коммунальных услуг  (м</t>
    </r>
    <r>
      <rPr>
        <b/>
        <vertAlign val="superscript"/>
        <sz val="12"/>
        <rFont val="Times New Roman"/>
        <family val="1"/>
      </rPr>
      <t xml:space="preserve">3 </t>
    </r>
    <r>
      <rPr>
        <b/>
        <sz val="12"/>
        <rFont val="Times New Roman"/>
        <family val="1"/>
      </rPr>
      <t>в мес. на 1 чел.)</t>
    </r>
  </si>
  <si>
    <r>
      <t xml:space="preserve">Норматив потребления коммунальных услуг </t>
    </r>
    <r>
      <rPr>
        <b/>
        <i/>
        <sz val="12"/>
        <rFont val="Times New Roman"/>
        <family val="1"/>
      </rPr>
      <t xml:space="preserve">(старый)        </t>
    </r>
    <r>
      <rPr>
        <b/>
        <sz val="12"/>
        <rFont val="Times New Roman"/>
        <family val="0"/>
      </rPr>
      <t xml:space="preserve">                             (м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0"/>
      </rPr>
      <t xml:space="preserve"> в мес. на 1 чел.)</t>
    </r>
  </si>
  <si>
    <r>
      <t xml:space="preserve">Норматив потребления коммунальных услуг </t>
    </r>
    <r>
      <rPr>
        <b/>
        <i/>
        <sz val="12"/>
        <rFont val="Times New Roman"/>
        <family val="1"/>
      </rPr>
      <t>(новый)</t>
    </r>
    <r>
      <rPr>
        <b/>
        <sz val="12"/>
        <rFont val="Times New Roman"/>
        <family val="0"/>
      </rPr>
      <t xml:space="preserve">  (м</t>
    </r>
    <r>
      <rPr>
        <b/>
        <vertAlign val="superscript"/>
        <sz val="12"/>
        <rFont val="Times New Roman"/>
        <family val="1"/>
      </rPr>
      <t xml:space="preserve">3 </t>
    </r>
    <r>
      <rPr>
        <b/>
        <sz val="12"/>
        <rFont val="Times New Roman"/>
        <family val="1"/>
      </rPr>
      <t>в мес. на 1 чел.)</t>
    </r>
  </si>
  <si>
    <t>% на воду</t>
  </si>
  <si>
    <t>% на стоки</t>
  </si>
  <si>
    <t>% платы</t>
  </si>
  <si>
    <t>плата в 2009 году</t>
  </si>
  <si>
    <t>Дома с центральным холодным и горячим водоснабжением, оборудованные душевыми и канализацией при всех жилых комнатах   без ванн</t>
  </si>
  <si>
    <t>Плата с 1 человека в месяц с НДС (руб.)                                      2010 год</t>
  </si>
  <si>
    <t>Техническая вода = 8,04 руб. за 1 куб.м (с НДС)</t>
  </si>
  <si>
    <t>в соответствии с тарифами с 01.01.2010г., установленными Постановлениями городского Комитета по регулированию цен и тарифов от 16.11.2009 г.№228/03-01, №229/03-01</t>
  </si>
  <si>
    <t xml:space="preserve">в соответствии с тарифами с 01.01.2010г., установленными Постановлениями городского Комитета </t>
  </si>
  <si>
    <t>по регулированию цен и тарифов от 16.11.2009 г.№228/03-01, №229/03-01</t>
  </si>
  <si>
    <t>Дома с центральным холодным и горячим водоснабжением, канализацией, ваннами и душами</t>
  </si>
  <si>
    <t>Дома с центральным холодным  водоснабжением,без ванн, без душа, с  выгребной ямой</t>
  </si>
  <si>
    <t>Дома с центральным холодным  водоснабжением,без ванн, без душа, без  выгребной ямы</t>
  </si>
  <si>
    <t>Вода питьевого качества = 17,02 руб. за 1 куб.м (с НДС)</t>
  </si>
  <si>
    <t>Водоотведение (канализация) =14,63 руб. за 1 куб.м (с НДС)</t>
  </si>
  <si>
    <t>Техническая вода = 9,31 руб. за 1 куб.м (с НДС)</t>
  </si>
  <si>
    <t>2010 год</t>
  </si>
  <si>
    <t>2011 год</t>
  </si>
  <si>
    <t>Начальник управления сбыта</t>
  </si>
  <si>
    <t>Л.П. Давлетьярова</t>
  </si>
  <si>
    <r>
      <t>Норматив потребления коммунальных услуг  (куб.м</t>
    </r>
    <r>
      <rPr>
        <b/>
        <vertAlign val="super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в мес. на 1 чел.)</t>
    </r>
  </si>
  <si>
    <t xml:space="preserve"> ДИРЕКТОР   МУП "Ульяновскводоканал"</t>
  </si>
  <si>
    <r>
      <t>Холодная вода питьевого качества</t>
    </r>
    <r>
      <rPr>
        <sz val="13"/>
        <rFont val="Times New Roman"/>
        <family val="1"/>
      </rPr>
      <t xml:space="preserve"> - </t>
    </r>
    <r>
      <rPr>
        <b/>
        <sz val="13"/>
        <rFont val="Times New Roman"/>
        <family val="1"/>
      </rPr>
      <t>16,87 руб. за 1 куб.м (включая НДС)</t>
    </r>
  </si>
  <si>
    <r>
      <t>Холодная вода технического качества</t>
    </r>
    <r>
      <rPr>
        <sz val="13"/>
        <rFont val="Times New Roman"/>
        <family val="1"/>
      </rPr>
      <t xml:space="preserve"> -  </t>
    </r>
    <r>
      <rPr>
        <b/>
        <sz val="13"/>
        <rFont val="Times New Roman"/>
        <family val="1"/>
      </rPr>
      <t>8,44 руб. за 1 куб.м (включая НДС)</t>
    </r>
  </si>
  <si>
    <r>
      <t>Водоотведение (канализация)</t>
    </r>
    <r>
      <rPr>
        <sz val="13"/>
        <rFont val="Times New Roman"/>
        <family val="1"/>
      </rPr>
      <t xml:space="preserve"> - </t>
    </r>
    <r>
      <rPr>
        <b/>
        <sz val="13"/>
        <rFont val="Times New Roman"/>
        <family val="1"/>
      </rPr>
      <t>14,49 руб. за 1 куб.м (включая НДС)</t>
    </r>
  </si>
  <si>
    <t>С.С.Панчин</t>
  </si>
  <si>
    <t>платы за услуги водоснабжения и водоотведения для населения на 2012 год</t>
  </si>
  <si>
    <t>предоставляемые МУП «Ульяновскводоканал»</t>
  </si>
  <si>
    <t>(в соответствии с тарифами, установленными Приказами Министерства экономики Ульяновской области от 15 ноября 2011 г. № 06-644, № 06-668</t>
  </si>
  <si>
    <t>и нормативами потребления коммунальных услуг, установленными Постановлением Городского комитета цен и тарифов от 14.08.2009г. №143/03-01),</t>
  </si>
  <si>
    <t>Зам.директора финансово-экономической                        и сбытовой работе</t>
  </si>
  <si>
    <t>Дома с центральным холодным и горячим водоснабжением, канализацией, ваннами длиной 1650-1700 мм и душем</t>
  </si>
  <si>
    <t>Дома с центральным холодным  водоснабжением, канализацией, ваннами длиной 1500-1550 мм , душем, с автономными водонагревателями</t>
  </si>
  <si>
    <t>Дома с центральным холодным и горячим водоснабжением, канализацией, ваннами длиной 1500-1550 мм и душем</t>
  </si>
  <si>
    <t>Дома с центральным холодным  водоснабжением,ваннами длиной 1500-1550 мм, душем и выгребной ямой с автономными водоногревателями</t>
  </si>
  <si>
    <t>Дома с центральным холодным  водоснабжением, без душа, без ванн,с  выгребной ямой</t>
  </si>
  <si>
    <t>Дома с центральным холодным и горячим водоснабжением, канализацией, без ванн и душа</t>
  </si>
  <si>
    <t>Дома с центральным холодным  водоснабжением, без ванн, без душа, без  выгребной ямы</t>
  </si>
  <si>
    <t>Дома с центральным холодным и горячим водоснабжением, оборудованные душевыми и канализацией при всех жилых комнатах,  без ванн</t>
  </si>
  <si>
    <r>
      <t xml:space="preserve">Дома с центральным холодным и горячим водоснабжением, </t>
    </r>
    <r>
      <rPr>
        <b/>
        <i/>
        <sz val="12"/>
        <rFont val="Times New Roman"/>
        <family val="1"/>
      </rPr>
      <t>канализацией</t>
    </r>
    <r>
      <rPr>
        <b/>
        <sz val="12"/>
        <rFont val="Times New Roman"/>
        <family val="1"/>
      </rPr>
      <t>,общими кухнями при жилых комнатах в каждой секции здания,           без душевых, без ванн</t>
    </r>
  </si>
  <si>
    <t>Виды и степень благоустройства жилых домов</t>
  </si>
  <si>
    <t>холодное водоснабжение</t>
  </si>
  <si>
    <t>горячее водоснабжение</t>
  </si>
  <si>
    <t>водоотведение</t>
  </si>
  <si>
    <t> 5</t>
  </si>
  <si>
    <t>Дома высотой свыше 5 этажей с центральным холодным и горячим водоснабжением, канализацией, ваннами длиной 1650-1700 мм и душем</t>
  </si>
  <si>
    <t>Дома высотой свыше 5 этажей с центральным холодным водоснабжением, канализацией, ваннами длиной 1500-1550 мм и душем, с автономными водонагревателями</t>
  </si>
  <si>
    <t>Дома высотой до 5 этажей (включительно) с центральным холодным и горячим водоснабжением, канализацией, ваннами  длиной 1500 -1550 мм и душем</t>
  </si>
  <si>
    <t>Дома высотой до 5 этажей (включительно) с центральным холодным водоснабжением, канализацией, ваннами длиной 1500-1550 мм и душем и автономными водонагревателями</t>
  </si>
  <si>
    <t>Дома выстой до 5 этажей (включительно) с центральным холодным водоснабжением, канализацией, без душа, без ванн</t>
  </si>
  <si>
    <t>Дома высотой до 5 этажей (включительно) с центральным холодным водоснабжением, без душа, без ванн, с выгребной ямой</t>
  </si>
  <si>
    <t>Дома высотой до 5 этажей (включительно) с центральным холодным водоснабжением без ванн, без душа, без выгребной ямы</t>
  </si>
  <si>
    <t>Количество этажей в доме</t>
  </si>
  <si>
    <t>Норматив потребления на общедомовые нужды, куб.м/кв.м общей площади помещений, входящих в состав общего имущества в многоквартирном доме в месяц</t>
  </si>
  <si>
    <t>2.5</t>
  </si>
  <si>
    <t>1.10</t>
  </si>
  <si>
    <t xml:space="preserve">Дома с центральным холодным  водоснабжением, канализацией,  без душа, без ванн, без унитаза, с выгребной ямой </t>
  </si>
  <si>
    <t>при водопользовании с использованием водозаборной колонки</t>
  </si>
  <si>
    <t>Бани частного характера:</t>
  </si>
  <si>
    <t>при водопользовании с использованием внутридомовых инженерных систем холодного водоснабжения</t>
  </si>
  <si>
    <t>С.С. Панчин</t>
  </si>
  <si>
    <t xml:space="preserve">и нормативами потребления коммунальных услуг, установленными Приказами Министерства экономики Ульяновской области </t>
  </si>
  <si>
    <t xml:space="preserve"> ДИРЕКТОР   УМУП "Ульяновскводоканал"</t>
  </si>
  <si>
    <t>(в соответствии с тарифами, установленными Приказами Министерства экономики Ульяновской области от 20 ноября 2012 г. № 06-476, № 06-485</t>
  </si>
  <si>
    <t>платы за услуги водоснабжения и водоотведения для населения с 01.01.2013 г. по 30.06.2013 г.</t>
  </si>
  <si>
    <t>от 17.08.2012г. №06-266, от 06.09.2012г. № 06-285), предоставляемые УМУП «Ульяновскводоканал»</t>
  </si>
  <si>
    <r>
      <t>Холодная вода питьевого качества</t>
    </r>
    <r>
      <rPr>
        <sz val="13"/>
        <rFont val="Times New Roman"/>
        <family val="1"/>
      </rPr>
      <t xml:space="preserve"> - </t>
    </r>
    <r>
      <rPr>
        <b/>
        <sz val="13"/>
        <rFont val="Times New Roman"/>
        <family val="1"/>
      </rPr>
      <t>18,03 руб. за 1 куб.м (включая НДС)</t>
    </r>
  </si>
  <si>
    <r>
      <t>Холодная вода технического качества</t>
    </r>
    <r>
      <rPr>
        <sz val="13"/>
        <rFont val="Times New Roman"/>
        <family val="1"/>
      </rPr>
      <t xml:space="preserve"> -  </t>
    </r>
    <r>
      <rPr>
        <b/>
        <sz val="13"/>
        <rFont val="Times New Roman"/>
        <family val="1"/>
      </rPr>
      <t>9,02 руб. за 1 куб.м (включая НДС)</t>
    </r>
  </si>
  <si>
    <r>
      <t>Водоотведение (канализация)</t>
    </r>
    <r>
      <rPr>
        <sz val="13"/>
        <rFont val="Times New Roman"/>
        <family val="1"/>
      </rPr>
      <t xml:space="preserve"> - </t>
    </r>
    <r>
      <rPr>
        <b/>
        <sz val="13"/>
        <rFont val="Times New Roman"/>
        <family val="1"/>
      </rPr>
      <t>15,49 руб. за 1 куб.м (включая НДС)</t>
    </r>
  </si>
  <si>
    <t>платы за услуги водоснабжения и водоотведения для населения с 01.07.2013 г. по 31.12.2013 г.</t>
  </si>
  <si>
    <r>
      <t>Холодная вода питьевого качества</t>
    </r>
    <r>
      <rPr>
        <sz val="13"/>
        <rFont val="Times New Roman"/>
        <family val="1"/>
      </rPr>
      <t xml:space="preserve"> - </t>
    </r>
    <r>
      <rPr>
        <b/>
        <sz val="13"/>
        <rFont val="Times New Roman"/>
        <family val="1"/>
      </rPr>
      <t>18,99 руб. за 1 куб.м (включая НДС)</t>
    </r>
  </si>
  <si>
    <r>
      <t>Холодная вода технического качества</t>
    </r>
    <r>
      <rPr>
        <sz val="13"/>
        <rFont val="Times New Roman"/>
        <family val="1"/>
      </rPr>
      <t xml:space="preserve"> -  </t>
    </r>
    <r>
      <rPr>
        <b/>
        <sz val="13"/>
        <rFont val="Times New Roman"/>
        <family val="1"/>
      </rPr>
      <t>9,49 руб. за 1 куб.м (включая НДС)</t>
    </r>
  </si>
  <si>
    <r>
      <t>Водоотведение (канализация)</t>
    </r>
    <r>
      <rPr>
        <sz val="13"/>
        <rFont val="Times New Roman"/>
        <family val="1"/>
      </rPr>
      <t xml:space="preserve"> - </t>
    </r>
    <r>
      <rPr>
        <b/>
        <sz val="13"/>
        <rFont val="Times New Roman"/>
        <family val="1"/>
      </rPr>
      <t>16,31 руб. за 1 куб.м (включая НДС)</t>
    </r>
  </si>
  <si>
    <t>платы за услуги водоснабжения и водоотведения для населения с 01.07.2014 г. по 31.12.2014 г.</t>
  </si>
  <si>
    <t>(в соответствии с тарифами, установленными Приказами Министерства экономики Ульяновской области от 28 ноября 2013 г. № 06-505, № 06-540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</si>
</sst>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1">
    <font>
      <sz val="10"/>
      <name val="Arial Cyr"/>
      <family val="0"/>
    </font>
    <font>
      <b/>
      <sz val="11"/>
      <name val="Arial Cyr"/>
      <family val="2"/>
    </font>
    <font>
      <i/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vertAlign val="superscript"/>
      <sz val="10"/>
      <name val="Arial Cyr"/>
      <family val="2"/>
    </font>
    <font>
      <b/>
      <vertAlign val="superscript"/>
      <sz val="12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i/>
      <sz val="9"/>
      <name val="Arial Cyr"/>
      <family val="2"/>
    </font>
    <font>
      <i/>
      <vertAlign val="superscript"/>
      <sz val="9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b/>
      <i/>
      <sz val="11"/>
      <name val="Arial Cyr"/>
      <family val="2"/>
    </font>
    <font>
      <i/>
      <sz val="11"/>
      <name val="Arial Cyr"/>
      <family val="2"/>
    </font>
    <font>
      <i/>
      <vertAlign val="superscript"/>
      <sz val="10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b/>
      <vertAlign val="superscript"/>
      <sz val="12"/>
      <name val="Times New Roman"/>
      <family val="1"/>
    </font>
    <font>
      <b/>
      <i/>
      <sz val="12"/>
      <name val="Times New Roman"/>
      <family val="0"/>
    </font>
    <font>
      <b/>
      <sz val="12"/>
      <color indexed="10"/>
      <name val="Times New Roman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i/>
      <vertAlign val="superscript"/>
      <sz val="12"/>
      <name val="Arial Cyr"/>
      <family val="0"/>
    </font>
    <font>
      <b/>
      <i/>
      <vertAlign val="superscript"/>
      <sz val="12"/>
      <name val="Arial Cyr"/>
      <family val="0"/>
    </font>
    <font>
      <sz val="12"/>
      <name val="Arial"/>
      <family val="0"/>
    </font>
    <font>
      <b/>
      <sz val="13"/>
      <name val="Times New Roman"/>
      <family val="0"/>
    </font>
    <font>
      <sz val="13"/>
      <name val="Arial"/>
      <family val="0"/>
    </font>
    <font>
      <b/>
      <sz val="14"/>
      <name val="Times New Roman"/>
      <family val="1"/>
    </font>
    <font>
      <sz val="10"/>
      <color indexed="9"/>
      <name val="Arial"/>
      <family val="0"/>
    </font>
    <font>
      <i/>
      <sz val="13"/>
      <name val="Times New Roman"/>
      <family val="0"/>
    </font>
    <font>
      <sz val="9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 style="medium">
        <color indexed="62"/>
      </left>
      <right style="medium">
        <color indexed="62"/>
      </right>
      <top>
        <color indexed="63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/>
      <right style="medium"/>
      <top style="medium"/>
      <bottom style="medium">
        <color indexed="62"/>
      </bottom>
    </border>
    <border>
      <left style="medium">
        <color indexed="62"/>
      </left>
      <right style="medium"/>
      <top style="thin"/>
      <bottom>
        <color indexed="63"/>
      </bottom>
    </border>
    <border>
      <left style="medium">
        <color indexed="62"/>
      </left>
      <right style="medium"/>
      <top>
        <color indexed="63"/>
      </top>
      <bottom>
        <color indexed="63"/>
      </bottom>
    </border>
    <border>
      <left style="medium">
        <color indexed="62"/>
      </left>
      <right style="medium"/>
      <top>
        <color indexed="63"/>
      </top>
      <bottom style="thin"/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 style="medium">
        <color indexed="62"/>
      </right>
      <top>
        <color indexed="63"/>
      </top>
      <bottom>
        <color indexed="63"/>
      </bottom>
    </border>
    <border>
      <left style="medium">
        <color indexed="62"/>
      </left>
      <right style="medium"/>
      <top style="medium">
        <color indexed="62"/>
      </top>
      <bottom>
        <color indexed="63"/>
      </bottom>
    </border>
    <border>
      <left style="medium">
        <color indexed="62"/>
      </left>
      <right style="medium"/>
      <top>
        <color indexed="63"/>
      </top>
      <bottom style="medium">
        <color indexed="62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/>
    </xf>
    <xf numFmtId="164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7" xfId="0" applyNumberFormat="1" applyBorder="1" applyAlignment="1">
      <alignment/>
    </xf>
    <xf numFmtId="2" fontId="0" fillId="0" borderId="13" xfId="0" applyNumberForma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4" xfId="0" applyNumberFormat="1" applyBorder="1" applyAlignment="1">
      <alignment/>
    </xf>
    <xf numFmtId="1" fontId="0" fillId="0" borderId="14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Border="1" applyAlignment="1">
      <alignment horizontal="center"/>
    </xf>
    <xf numFmtId="0" fontId="3" fillId="0" borderId="7" xfId="0" applyFont="1" applyBorder="1" applyAlignment="1">
      <alignment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4" xfId="0" applyNumberFormat="1" applyBorder="1" applyAlignment="1">
      <alignment/>
    </xf>
    <xf numFmtId="2" fontId="3" fillId="0" borderId="15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164" fontId="3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2" xfId="0" applyFill="1" applyBorder="1" applyAlignment="1">
      <alignment/>
    </xf>
    <xf numFmtId="0" fontId="0" fillId="0" borderId="7" xfId="0" applyFill="1" applyBorder="1" applyAlignment="1">
      <alignment horizontal="center"/>
    </xf>
    <xf numFmtId="3" fontId="0" fillId="0" borderId="12" xfId="0" applyNumberFormat="1" applyFill="1" applyBorder="1" applyAlignment="1">
      <alignment/>
    </xf>
    <xf numFmtId="1" fontId="0" fillId="0" borderId="11" xfId="0" applyNumberFormat="1" applyBorder="1" applyAlignment="1">
      <alignment/>
    </xf>
    <xf numFmtId="9" fontId="0" fillId="0" borderId="14" xfId="0" applyNumberForma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3" fillId="0" borderId="12" xfId="0" applyFont="1" applyBorder="1" applyAlignment="1">
      <alignment/>
    </xf>
    <xf numFmtId="1" fontId="0" fillId="0" borderId="7" xfId="0" applyNumberFormat="1" applyBorder="1" applyAlignment="1">
      <alignment/>
    </xf>
    <xf numFmtId="1" fontId="3" fillId="0" borderId="14" xfId="0" applyNumberFormat="1" applyFont="1" applyBorder="1" applyAlignment="1">
      <alignment/>
    </xf>
    <xf numFmtId="1" fontId="3" fillId="0" borderId="14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 horizontal="left"/>
    </xf>
    <xf numFmtId="2" fontId="2" fillId="0" borderId="12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" fontId="0" fillId="0" borderId="14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3" fontId="0" fillId="0" borderId="16" xfId="0" applyNumberFormat="1" applyBorder="1" applyAlignment="1">
      <alignment/>
    </xf>
    <xf numFmtId="9" fontId="0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1" fillId="0" borderId="6" xfId="0" applyFont="1" applyBorder="1" applyAlignment="1">
      <alignment/>
    </xf>
    <xf numFmtId="0" fontId="9" fillId="0" borderId="6" xfId="0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5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3" fillId="0" borderId="24" xfId="0" applyFont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21" xfId="0" applyFont="1" applyBorder="1" applyAlignment="1">
      <alignment/>
    </xf>
    <xf numFmtId="0" fontId="3" fillId="0" borderId="23" xfId="0" applyFont="1" applyBorder="1" applyAlignment="1">
      <alignment/>
    </xf>
    <xf numFmtId="1" fontId="3" fillId="0" borderId="27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16" xfId="0" applyBorder="1" applyAlignment="1">
      <alignment/>
    </xf>
    <xf numFmtId="0" fontId="11" fillId="0" borderId="12" xfId="0" applyFont="1" applyFill="1" applyBorder="1" applyAlignment="1">
      <alignment/>
    </xf>
    <xf numFmtId="0" fontId="0" fillId="2" borderId="3" xfId="0" applyFill="1" applyBorder="1" applyAlignment="1">
      <alignment/>
    </xf>
    <xf numFmtId="0" fontId="3" fillId="2" borderId="25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26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2" fontId="3" fillId="2" borderId="12" xfId="0" applyNumberFormat="1" applyFont="1" applyFill="1" applyBorder="1" applyAlignment="1">
      <alignment horizontal="center"/>
    </xf>
    <xf numFmtId="2" fontId="3" fillId="2" borderId="13" xfId="0" applyNumberFormat="1" applyFont="1" applyFill="1" applyBorder="1" applyAlignment="1">
      <alignment horizontal="center"/>
    </xf>
    <xf numFmtId="164" fontId="3" fillId="2" borderId="13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/>
    </xf>
    <xf numFmtId="1" fontId="3" fillId="2" borderId="12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2" fontId="3" fillId="2" borderId="11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/>
    </xf>
    <xf numFmtId="1" fontId="3" fillId="2" borderId="11" xfId="0" applyNumberFormat="1" applyFont="1" applyFill="1" applyBorder="1" applyAlignment="1">
      <alignment horizontal="center"/>
    </xf>
    <xf numFmtId="0" fontId="3" fillId="2" borderId="23" xfId="0" applyFont="1" applyFill="1" applyBorder="1" applyAlignment="1">
      <alignment/>
    </xf>
    <xf numFmtId="2" fontId="3" fillId="0" borderId="14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2" fontId="3" fillId="2" borderId="7" xfId="0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" fontId="3" fillId="2" borderId="7" xfId="0" applyNumberFormat="1" applyFont="1" applyFill="1" applyBorder="1" applyAlignment="1">
      <alignment horizontal="center"/>
    </xf>
    <xf numFmtId="164" fontId="3" fillId="0" borderId="12" xfId="0" applyNumberFormat="1" applyFont="1" applyBorder="1" applyAlignment="1">
      <alignment/>
    </xf>
    <xf numFmtId="2" fontId="3" fillId="0" borderId="7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/>
    </xf>
    <xf numFmtId="1" fontId="3" fillId="0" borderId="7" xfId="0" applyNumberFormat="1" applyFont="1" applyBorder="1" applyAlignment="1">
      <alignment/>
    </xf>
    <xf numFmtId="164" fontId="3" fillId="2" borderId="9" xfId="0" applyNumberFormat="1" applyFont="1" applyFill="1" applyBorder="1" applyAlignment="1">
      <alignment horizontal="center"/>
    </xf>
    <xf numFmtId="9" fontId="3" fillId="0" borderId="14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164" fontId="3" fillId="0" borderId="29" xfId="0" applyNumberFormat="1" applyFont="1" applyBorder="1" applyAlignment="1">
      <alignment horizontal="center"/>
    </xf>
    <xf numFmtId="0" fontId="3" fillId="0" borderId="29" xfId="0" applyFont="1" applyBorder="1" applyAlignment="1">
      <alignment/>
    </xf>
    <xf numFmtId="1" fontId="3" fillId="0" borderId="29" xfId="0" applyNumberFormat="1" applyFont="1" applyBorder="1" applyAlignment="1">
      <alignment horizontal="center"/>
    </xf>
    <xf numFmtId="1" fontId="3" fillId="0" borderId="29" xfId="0" applyNumberFormat="1" applyFont="1" applyBorder="1" applyAlignment="1">
      <alignment/>
    </xf>
    <xf numFmtId="1" fontId="3" fillId="0" borderId="31" xfId="0" applyNumberFormat="1" applyFont="1" applyBorder="1" applyAlignment="1">
      <alignment/>
    </xf>
    <xf numFmtId="0" fontId="0" fillId="2" borderId="24" xfId="0" applyFill="1" applyBorder="1" applyAlignment="1">
      <alignment/>
    </xf>
    <xf numFmtId="0" fontId="0" fillId="2" borderId="2" xfId="0" applyFill="1" applyBorder="1" applyAlignment="1">
      <alignment/>
    </xf>
    <xf numFmtId="2" fontId="3" fillId="2" borderId="14" xfId="0" applyNumberFormat="1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 horizontal="center"/>
    </xf>
    <xf numFmtId="164" fontId="3" fillId="2" borderId="14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/>
    </xf>
    <xf numFmtId="1" fontId="3" fillId="2" borderId="14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/>
    </xf>
    <xf numFmtId="0" fontId="3" fillId="2" borderId="24" xfId="0" applyFont="1" applyFill="1" applyBorder="1" applyAlignment="1">
      <alignment/>
    </xf>
    <xf numFmtId="0" fontId="3" fillId="2" borderId="14" xfId="0" applyFont="1" applyFill="1" applyBorder="1" applyAlignment="1">
      <alignment horizontal="center"/>
    </xf>
    <xf numFmtId="9" fontId="3" fillId="2" borderId="14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1" xfId="0" applyFill="1" applyBorder="1" applyAlignment="1">
      <alignment/>
    </xf>
    <xf numFmtId="164" fontId="0" fillId="2" borderId="12" xfId="0" applyNumberFormat="1" applyFill="1" applyBorder="1" applyAlignment="1">
      <alignment/>
    </xf>
    <xf numFmtId="164" fontId="0" fillId="2" borderId="14" xfId="0" applyNumberFormat="1" applyFill="1" applyBorder="1" applyAlignment="1">
      <alignment/>
    </xf>
    <xf numFmtId="0" fontId="0" fillId="3" borderId="7" xfId="0" applyFill="1" applyBorder="1" applyAlignment="1">
      <alignment/>
    </xf>
    <xf numFmtId="0" fontId="3" fillId="3" borderId="12" xfId="0" applyFont="1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64" fontId="0" fillId="3" borderId="12" xfId="0" applyNumberFormat="1" applyFill="1" applyBorder="1" applyAlignment="1">
      <alignment/>
    </xf>
    <xf numFmtId="164" fontId="0" fillId="3" borderId="14" xfId="0" applyNumberFormat="1" applyFill="1" applyBorder="1" applyAlignment="1">
      <alignment/>
    </xf>
    <xf numFmtId="0" fontId="3" fillId="3" borderId="14" xfId="0" applyFont="1" applyFill="1" applyBorder="1" applyAlignment="1">
      <alignment/>
    </xf>
    <xf numFmtId="164" fontId="3" fillId="2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2" fillId="0" borderId="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0" fontId="0" fillId="0" borderId="22" xfId="0" applyFill="1" applyBorder="1" applyAlignment="1">
      <alignment/>
    </xf>
    <xf numFmtId="2" fontId="3" fillId="0" borderId="4" xfId="0" applyNumberFormat="1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26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6" xfId="0" applyFill="1" applyBorder="1" applyAlignment="1">
      <alignment/>
    </xf>
    <xf numFmtId="2" fontId="3" fillId="0" borderId="29" xfId="0" applyNumberFormat="1" applyFont="1" applyFill="1" applyBorder="1" applyAlignment="1">
      <alignment horizontal="center"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2" fontId="3" fillId="0" borderId="33" xfId="0" applyNumberFormat="1" applyFont="1" applyFill="1" applyBorder="1" applyAlignment="1">
      <alignment horizontal="center"/>
    </xf>
    <xf numFmtId="0" fontId="18" fillId="0" borderId="30" xfId="0" applyFont="1" applyBorder="1" applyAlignment="1">
      <alignment horizontal="left" vertical="center" wrapText="1"/>
    </xf>
    <xf numFmtId="0" fontId="18" fillId="0" borderId="34" xfId="0" applyFont="1" applyFill="1" applyBorder="1" applyAlignment="1">
      <alignment/>
    </xf>
    <xf numFmtId="0" fontId="19" fillId="0" borderId="5" xfId="0" applyFont="1" applyBorder="1" applyAlignment="1">
      <alignment/>
    </xf>
    <xf numFmtId="0" fontId="19" fillId="0" borderId="1" xfId="0" applyFont="1" applyBorder="1" applyAlignment="1">
      <alignment/>
    </xf>
    <xf numFmtId="2" fontId="19" fillId="0" borderId="1" xfId="0" applyNumberFormat="1" applyFont="1" applyBorder="1" applyAlignment="1">
      <alignment wrapText="1"/>
    </xf>
    <xf numFmtId="0" fontId="19" fillId="0" borderId="5" xfId="0" applyFont="1" applyBorder="1" applyAlignment="1">
      <alignment wrapText="1"/>
    </xf>
    <xf numFmtId="0" fontId="19" fillId="0" borderId="32" xfId="0" applyFont="1" applyBorder="1" applyAlignment="1">
      <alignment wrapText="1"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8" fillId="0" borderId="35" xfId="0" applyNumberFormat="1" applyFont="1" applyFill="1" applyBorder="1" applyAlignment="1" applyProtection="1">
      <alignment horizontal="center" vertical="top"/>
      <protection/>
    </xf>
    <xf numFmtId="0" fontId="18" fillId="0" borderId="36" xfId="0" applyNumberFormat="1" applyFont="1" applyFill="1" applyBorder="1" applyAlignment="1" applyProtection="1">
      <alignment horizontal="center"/>
      <protection/>
    </xf>
    <xf numFmtId="0" fontId="18" fillId="0" borderId="37" xfId="0" applyNumberFormat="1" applyFont="1" applyFill="1" applyBorder="1" applyAlignment="1" applyProtection="1">
      <alignment horizontal="center"/>
      <protection/>
    </xf>
    <xf numFmtId="2" fontId="18" fillId="0" borderId="37" xfId="0" applyNumberFormat="1" applyFont="1" applyFill="1" applyBorder="1" applyAlignment="1" applyProtection="1">
      <alignment horizontal="center" vertical="top"/>
      <protection/>
    </xf>
    <xf numFmtId="2" fontId="3" fillId="0" borderId="38" xfId="0" applyNumberFormat="1" applyFont="1" applyFill="1" applyBorder="1" applyAlignment="1">
      <alignment horizontal="center"/>
    </xf>
    <xf numFmtId="2" fontId="3" fillId="0" borderId="39" xfId="0" applyNumberFormat="1" applyFont="1" applyFill="1" applyBorder="1" applyAlignment="1">
      <alignment horizontal="center"/>
    </xf>
    <xf numFmtId="2" fontId="18" fillId="0" borderId="23" xfId="0" applyNumberFormat="1" applyFont="1" applyFill="1" applyBorder="1" applyAlignment="1" applyProtection="1">
      <alignment horizontal="center" vertical="top"/>
      <protection/>
    </xf>
    <xf numFmtId="2" fontId="18" fillId="0" borderId="27" xfId="0" applyNumberFormat="1" applyFont="1" applyFill="1" applyBorder="1" applyAlignment="1" applyProtection="1">
      <alignment horizontal="center"/>
      <protection/>
    </xf>
    <xf numFmtId="2" fontId="18" fillId="0" borderId="40" xfId="0" applyNumberFormat="1" applyFont="1" applyFill="1" applyBorder="1" applyAlignment="1" applyProtection="1">
      <alignment horizontal="center"/>
      <protection/>
    </xf>
    <xf numFmtId="0" fontId="19" fillId="0" borderId="5" xfId="0" applyNumberFormat="1" applyFont="1" applyFill="1" applyBorder="1" applyAlignment="1" applyProtection="1">
      <alignment horizontal="left" vertical="top" wrapText="1"/>
      <protection/>
    </xf>
    <xf numFmtId="0" fontId="19" fillId="0" borderId="1" xfId="0" applyNumberFormat="1" applyFont="1" applyFill="1" applyBorder="1" applyAlignment="1" applyProtection="1">
      <alignment horizontal="left" vertical="top" wrapText="1"/>
      <protection/>
    </xf>
    <xf numFmtId="2" fontId="18" fillId="0" borderId="4" xfId="0" applyNumberFormat="1" applyFont="1" applyFill="1" applyBorder="1" applyAlignment="1" applyProtection="1">
      <alignment horizontal="center" vertical="top"/>
      <protection/>
    </xf>
    <xf numFmtId="2" fontId="18" fillId="0" borderId="41" xfId="0" applyNumberFormat="1" applyFont="1" applyFill="1" applyBorder="1" applyAlignment="1" applyProtection="1">
      <alignment horizontal="center" vertical="top"/>
      <protection/>
    </xf>
    <xf numFmtId="2" fontId="18" fillId="0" borderId="35" xfId="0" applyNumberFormat="1" applyFont="1" applyFill="1" applyBorder="1" applyAlignment="1" applyProtection="1">
      <alignment horizontal="center" vertical="top"/>
      <protection/>
    </xf>
    <xf numFmtId="2" fontId="3" fillId="0" borderId="37" xfId="0" applyNumberFormat="1" applyFont="1" applyFill="1" applyBorder="1" applyAlignment="1">
      <alignment horizontal="center"/>
    </xf>
    <xf numFmtId="2" fontId="18" fillId="0" borderId="36" xfId="0" applyNumberFormat="1" applyFont="1" applyFill="1" applyBorder="1" applyAlignment="1" applyProtection="1">
      <alignment horizontal="center" vertical="top"/>
      <protection/>
    </xf>
    <xf numFmtId="0" fontId="18" fillId="0" borderId="37" xfId="0" applyNumberFormat="1" applyFont="1" applyFill="1" applyBorder="1" applyAlignment="1" applyProtection="1">
      <alignment horizontal="center" vertical="top"/>
      <protection/>
    </xf>
    <xf numFmtId="2" fontId="3" fillId="0" borderId="40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2" fontId="18" fillId="0" borderId="43" xfId="0" applyNumberFormat="1" applyFont="1" applyFill="1" applyBorder="1" applyAlignment="1" applyProtection="1">
      <alignment horizontal="center" vertical="top"/>
      <protection/>
    </xf>
    <xf numFmtId="2" fontId="18" fillId="0" borderId="15" xfId="0" applyNumberFormat="1" applyFont="1" applyFill="1" applyBorder="1" applyAlignment="1" applyProtection="1">
      <alignment horizontal="center"/>
      <protection/>
    </xf>
    <xf numFmtId="2" fontId="18" fillId="0" borderId="33" xfId="0" applyNumberFormat="1" applyFont="1" applyFill="1" applyBorder="1" applyAlignment="1" applyProtection="1">
      <alignment horizontal="center"/>
      <protection/>
    </xf>
    <xf numFmtId="0" fontId="18" fillId="0" borderId="41" xfId="0" applyNumberFormat="1" applyFont="1" applyFill="1" applyBorder="1" applyAlignment="1" applyProtection="1">
      <alignment horizontal="center" vertical="top"/>
      <protection/>
    </xf>
    <xf numFmtId="2" fontId="2" fillId="0" borderId="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18" fillId="0" borderId="35" xfId="0" applyNumberFormat="1" applyFont="1" applyFill="1" applyBorder="1" applyAlignment="1" applyProtection="1">
      <alignment horizontal="center"/>
      <protection/>
    </xf>
    <xf numFmtId="2" fontId="3" fillId="0" borderId="43" xfId="0" applyNumberFormat="1" applyFont="1" applyFill="1" applyBorder="1" applyAlignment="1">
      <alignment horizontal="center"/>
    </xf>
    <xf numFmtId="2" fontId="18" fillId="0" borderId="44" xfId="0" applyNumberFormat="1" applyFont="1" applyFill="1" applyBorder="1" applyAlignment="1" applyProtection="1">
      <alignment horizontal="center" vertical="top"/>
      <protection/>
    </xf>
    <xf numFmtId="2" fontId="18" fillId="0" borderId="45" xfId="0" applyNumberFormat="1" applyFont="1" applyFill="1" applyBorder="1" applyAlignment="1" applyProtection="1">
      <alignment horizontal="center" vertical="top"/>
      <protection/>
    </xf>
    <xf numFmtId="2" fontId="18" fillId="0" borderId="27" xfId="0" applyNumberFormat="1" applyFont="1" applyFill="1" applyBorder="1" applyAlignment="1" applyProtection="1">
      <alignment horizontal="center" vertical="top"/>
      <protection/>
    </xf>
    <xf numFmtId="2" fontId="18" fillId="0" borderId="23" xfId="0" applyNumberFormat="1" applyFont="1" applyFill="1" applyBorder="1" applyAlignment="1" applyProtection="1">
      <alignment horizontal="center"/>
      <protection/>
    </xf>
    <xf numFmtId="0" fontId="17" fillId="0" borderId="38" xfId="0" applyNumberFormat="1" applyFont="1" applyFill="1" applyBorder="1" applyAlignment="1" applyProtection="1">
      <alignment horizontal="center" vertical="center"/>
      <protection/>
    </xf>
    <xf numFmtId="2" fontId="18" fillId="0" borderId="38" xfId="0" applyNumberFormat="1" applyFont="1" applyFill="1" applyBorder="1" applyAlignment="1" applyProtection="1">
      <alignment horizontal="center" vertical="top"/>
      <protection/>
    </xf>
    <xf numFmtId="2" fontId="18" fillId="0" borderId="46" xfId="0" applyNumberFormat="1" applyFont="1" applyFill="1" applyBorder="1" applyAlignment="1" applyProtection="1">
      <alignment horizontal="center" vertical="top"/>
      <protection/>
    </xf>
    <xf numFmtId="2" fontId="18" fillId="0" borderId="47" xfId="0" applyNumberFormat="1" applyFont="1" applyFill="1" applyBorder="1" applyAlignment="1" applyProtection="1">
      <alignment horizontal="center" vertical="top"/>
      <protection/>
    </xf>
    <xf numFmtId="0" fontId="0" fillId="0" borderId="48" xfId="0" applyFill="1" applyBorder="1" applyAlignment="1">
      <alignment horizontal="center"/>
    </xf>
    <xf numFmtId="0" fontId="18" fillId="0" borderId="45" xfId="0" applyNumberFormat="1" applyFont="1" applyFill="1" applyBorder="1" applyAlignment="1" applyProtection="1">
      <alignment horizontal="center" vertical="top"/>
      <protection/>
    </xf>
    <xf numFmtId="2" fontId="0" fillId="0" borderId="30" xfId="0" applyNumberFormat="1" applyFill="1" applyBorder="1" applyAlignment="1">
      <alignment horizontal="center"/>
    </xf>
    <xf numFmtId="2" fontId="18" fillId="0" borderId="31" xfId="0" applyNumberFormat="1" applyFont="1" applyFill="1" applyBorder="1" applyAlignment="1" applyProtection="1">
      <alignment horizontal="center" vertical="top"/>
      <protection/>
    </xf>
    <xf numFmtId="0" fontId="3" fillId="0" borderId="16" xfId="0" applyFont="1" applyFill="1" applyBorder="1" applyAlignment="1">
      <alignment horizontal="center"/>
    </xf>
    <xf numFmtId="0" fontId="18" fillId="0" borderId="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" xfId="0" applyNumberFormat="1" applyFont="1" applyFill="1" applyBorder="1" applyAlignment="1" applyProtection="1">
      <alignment horizontal="center" vertical="top" wrapText="1"/>
      <protection/>
    </xf>
    <xf numFmtId="0" fontId="18" fillId="0" borderId="37" xfId="0" applyNumberFormat="1" applyFont="1" applyFill="1" applyBorder="1" applyAlignment="1" applyProtection="1">
      <alignment horizontal="left" vertical="top" wrapText="1" indent="1"/>
      <protection/>
    </xf>
    <xf numFmtId="0" fontId="18" fillId="0" borderId="49" xfId="0" applyNumberFormat="1" applyFont="1" applyFill="1" applyBorder="1" applyAlignment="1" applyProtection="1">
      <alignment horizontal="center" vertical="top" wrapText="1"/>
      <protection/>
    </xf>
    <xf numFmtId="0" fontId="18" fillId="0" borderId="40" xfId="0" applyNumberFormat="1" applyFont="1" applyFill="1" applyBorder="1" applyAlignment="1" applyProtection="1">
      <alignment horizontal="center" vertical="top" wrapText="1"/>
      <protection/>
    </xf>
    <xf numFmtId="0" fontId="20" fillId="0" borderId="50" xfId="0" applyNumberFormat="1" applyFont="1" applyFill="1" applyBorder="1" applyAlignment="1" applyProtection="1">
      <alignment vertical="top"/>
      <protection/>
    </xf>
    <xf numFmtId="0" fontId="19" fillId="0" borderId="45" xfId="0" applyNumberFormat="1" applyFont="1" applyFill="1" applyBorder="1" applyAlignment="1" applyProtection="1">
      <alignment horizontal="left" vertical="top" wrapText="1"/>
      <protection/>
    </xf>
    <xf numFmtId="0" fontId="20" fillId="0" borderId="51" xfId="0" applyNumberFormat="1" applyFont="1" applyFill="1" applyBorder="1" applyAlignment="1" applyProtection="1">
      <alignment vertical="top"/>
      <protection/>
    </xf>
    <xf numFmtId="0" fontId="19" fillId="0" borderId="40" xfId="0" applyNumberFormat="1" applyFont="1" applyFill="1" applyBorder="1" applyAlignment="1" applyProtection="1">
      <alignment horizontal="left" vertical="top" wrapText="1"/>
      <protection/>
    </xf>
    <xf numFmtId="0" fontId="17" fillId="0" borderId="51" xfId="0" applyNumberFormat="1" applyFont="1" applyFill="1" applyBorder="1" applyAlignment="1" applyProtection="1">
      <alignment horizontal="center" vertical="center"/>
      <protection/>
    </xf>
    <xf numFmtId="2" fontId="3" fillId="0" borderId="31" xfId="0" applyNumberFormat="1" applyFont="1" applyFill="1" applyBorder="1" applyAlignment="1">
      <alignment horizontal="center"/>
    </xf>
    <xf numFmtId="0" fontId="20" fillId="0" borderId="52" xfId="0" applyNumberFormat="1" applyFont="1" applyFill="1" applyBorder="1" applyAlignment="1" applyProtection="1">
      <alignment vertical="center"/>
      <protection/>
    </xf>
    <xf numFmtId="0" fontId="18" fillId="0" borderId="15" xfId="0" applyNumberFormat="1" applyFont="1" applyFill="1" applyBorder="1" applyAlignment="1" applyProtection="1">
      <alignment horizontal="left" vertical="top" wrapText="1" indent="1"/>
      <protection/>
    </xf>
    <xf numFmtId="0" fontId="0" fillId="0" borderId="51" xfId="0" applyFill="1" applyBorder="1" applyAlignment="1">
      <alignment/>
    </xf>
    <xf numFmtId="0" fontId="4" fillId="0" borderId="4" xfId="0" applyFont="1" applyFill="1" applyBorder="1" applyAlignment="1">
      <alignment horizontal="center"/>
    </xf>
    <xf numFmtId="2" fontId="4" fillId="0" borderId="3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left"/>
    </xf>
    <xf numFmtId="2" fontId="4" fillId="0" borderId="29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" fontId="4" fillId="0" borderId="29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0" fontId="18" fillId="3" borderId="53" xfId="0" applyNumberFormat="1" applyFont="1" applyFill="1" applyBorder="1" applyAlignment="1" applyProtection="1">
      <alignment horizontal="center" vertical="top" wrapText="1"/>
      <protection/>
    </xf>
    <xf numFmtId="0" fontId="18" fillId="3" borderId="54" xfId="0" applyNumberFormat="1" applyFont="1" applyFill="1" applyBorder="1" applyAlignment="1" applyProtection="1">
      <alignment horizontal="center" vertical="top" wrapText="1"/>
      <protection/>
    </xf>
    <xf numFmtId="0" fontId="0" fillId="3" borderId="51" xfId="0" applyFill="1" applyBorder="1" applyAlignment="1">
      <alignment/>
    </xf>
    <xf numFmtId="0" fontId="0" fillId="3" borderId="31" xfId="0" applyFill="1" applyBorder="1" applyAlignment="1">
      <alignment/>
    </xf>
    <xf numFmtId="164" fontId="18" fillId="3" borderId="38" xfId="0" applyNumberFormat="1" applyFont="1" applyFill="1" applyBorder="1" applyAlignment="1" applyProtection="1">
      <alignment horizontal="center" vertical="top"/>
      <protection/>
    </xf>
    <xf numFmtId="0" fontId="3" fillId="3" borderId="47" xfId="0" applyFont="1" applyFill="1" applyBorder="1" applyAlignment="1">
      <alignment horizontal="center"/>
    </xf>
    <xf numFmtId="0" fontId="3" fillId="3" borderId="38" xfId="0" applyFont="1" applyFill="1" applyBorder="1" applyAlignment="1">
      <alignment/>
    </xf>
    <xf numFmtId="0" fontId="18" fillId="3" borderId="35" xfId="0" applyNumberFormat="1" applyFont="1" applyFill="1" applyBorder="1" applyAlignment="1" applyProtection="1">
      <alignment horizontal="center" vertical="top"/>
      <protection/>
    </xf>
    <xf numFmtId="0" fontId="18" fillId="3" borderId="23" xfId="0" applyNumberFormat="1" applyFont="1" applyFill="1" applyBorder="1" applyAlignment="1" applyProtection="1">
      <alignment horizontal="center" vertical="top"/>
      <protection/>
    </xf>
    <xf numFmtId="164" fontId="18" fillId="3" borderId="36" xfId="0" applyNumberFormat="1" applyFont="1" applyFill="1" applyBorder="1" applyAlignment="1" applyProtection="1">
      <alignment horizontal="center" vertical="top"/>
      <protection/>
    </xf>
    <xf numFmtId="0" fontId="18" fillId="3" borderId="27" xfId="0" applyNumberFormat="1" applyFont="1" applyFill="1" applyBorder="1" applyAlignment="1" applyProtection="1">
      <alignment horizontal="center" vertical="top"/>
      <protection/>
    </xf>
    <xf numFmtId="0" fontId="20" fillId="3" borderId="27" xfId="0" applyNumberFormat="1" applyFont="1" applyFill="1" applyBorder="1" applyAlignment="1" applyProtection="1">
      <alignment horizontal="left" vertical="top"/>
      <protection/>
    </xf>
    <xf numFmtId="0" fontId="18" fillId="3" borderId="36" xfId="0" applyNumberFormat="1" applyFont="1" applyFill="1" applyBorder="1" applyAlignment="1" applyProtection="1">
      <alignment horizontal="center" vertical="top"/>
      <protection/>
    </xf>
    <xf numFmtId="164" fontId="18" fillId="3" borderId="27" xfId="0" applyNumberFormat="1" applyFont="1" applyFill="1" applyBorder="1" applyAlignment="1" applyProtection="1">
      <alignment horizontal="center" vertical="top"/>
      <protection/>
    </xf>
    <xf numFmtId="0" fontId="18" fillId="3" borderId="36" xfId="0" applyNumberFormat="1" applyFont="1" applyFill="1" applyBorder="1" applyAlignment="1" applyProtection="1">
      <alignment horizontal="center"/>
      <protection/>
    </xf>
    <xf numFmtId="0" fontId="18" fillId="3" borderId="27" xfId="0" applyNumberFormat="1" applyFont="1" applyFill="1" applyBorder="1" applyAlignment="1" applyProtection="1">
      <alignment horizontal="center"/>
      <protection/>
    </xf>
    <xf numFmtId="164" fontId="18" fillId="3" borderId="35" xfId="0" applyNumberFormat="1" applyFont="1" applyFill="1" applyBorder="1" applyAlignment="1" applyProtection="1">
      <alignment horizontal="center"/>
      <protection/>
    </xf>
    <xf numFmtId="0" fontId="18" fillId="3" borderId="23" xfId="0" applyNumberFormat="1" applyFont="1" applyFill="1" applyBorder="1" applyAlignment="1" applyProtection="1">
      <alignment horizontal="center"/>
      <protection/>
    </xf>
    <xf numFmtId="0" fontId="18" fillId="3" borderId="37" xfId="0" applyNumberFormat="1" applyFont="1" applyFill="1" applyBorder="1" applyAlignment="1" applyProtection="1">
      <alignment horizontal="center"/>
      <protection/>
    </xf>
    <xf numFmtId="0" fontId="18" fillId="3" borderId="40" xfId="0" applyNumberFormat="1" applyFont="1" applyFill="1" applyBorder="1" applyAlignment="1" applyProtection="1">
      <alignment horizontal="center"/>
      <protection/>
    </xf>
    <xf numFmtId="164" fontId="18" fillId="3" borderId="41" xfId="0" applyNumberFormat="1" applyFont="1" applyFill="1" applyBorder="1" applyAlignment="1" applyProtection="1">
      <alignment horizontal="center" vertical="top"/>
      <protection/>
    </xf>
    <xf numFmtId="164" fontId="18" fillId="3" borderId="45" xfId="0" applyNumberFormat="1" applyFont="1" applyFill="1" applyBorder="1" applyAlignment="1" applyProtection="1">
      <alignment horizontal="center" vertical="top"/>
      <protection/>
    </xf>
    <xf numFmtId="164" fontId="18" fillId="3" borderId="36" xfId="0" applyNumberFormat="1" applyFont="1" applyFill="1" applyBorder="1" applyAlignment="1" applyProtection="1">
      <alignment horizontal="center"/>
      <protection/>
    </xf>
    <xf numFmtId="164" fontId="18" fillId="3" borderId="27" xfId="0" applyNumberFormat="1" applyFont="1" applyFill="1" applyBorder="1" applyAlignment="1" applyProtection="1">
      <alignment horizontal="center"/>
      <protection/>
    </xf>
    <xf numFmtId="0" fontId="18" fillId="3" borderId="35" xfId="0" applyNumberFormat="1" applyFont="1" applyFill="1" applyBorder="1" applyAlignment="1" applyProtection="1">
      <alignment horizontal="center"/>
      <protection/>
    </xf>
    <xf numFmtId="0" fontId="3" fillId="3" borderId="51" xfId="0" applyFont="1" applyFill="1" applyBorder="1" applyAlignment="1">
      <alignment/>
    </xf>
    <xf numFmtId="0" fontId="3" fillId="3" borderId="31" xfId="0" applyFont="1" applyFill="1" applyBorder="1" applyAlignment="1">
      <alignment/>
    </xf>
    <xf numFmtId="0" fontId="3" fillId="3" borderId="21" xfId="0" applyFont="1" applyFill="1" applyBorder="1" applyAlignment="1">
      <alignment/>
    </xf>
    <xf numFmtId="0" fontId="3" fillId="3" borderId="45" xfId="0" applyFont="1" applyFill="1" applyBorder="1" applyAlignment="1">
      <alignment/>
    </xf>
    <xf numFmtId="0" fontId="3" fillId="3" borderId="27" xfId="0" applyFont="1" applyFill="1" applyBorder="1" applyAlignment="1">
      <alignment/>
    </xf>
    <xf numFmtId="0" fontId="3" fillId="3" borderId="37" xfId="0" applyFont="1" applyFill="1" applyBorder="1" applyAlignment="1">
      <alignment/>
    </xf>
    <xf numFmtId="0" fontId="3" fillId="3" borderId="40" xfId="0" applyFont="1" applyFill="1" applyBorder="1" applyAlignment="1">
      <alignment/>
    </xf>
    <xf numFmtId="0" fontId="18" fillId="3" borderId="41" xfId="0" applyNumberFormat="1" applyFont="1" applyFill="1" applyBorder="1" applyAlignment="1" applyProtection="1">
      <alignment horizontal="center" vertical="top"/>
      <protection/>
    </xf>
    <xf numFmtId="0" fontId="18" fillId="3" borderId="37" xfId="0" applyNumberFormat="1" applyFont="1" applyFill="1" applyBorder="1" applyAlignment="1" applyProtection="1">
      <alignment horizontal="center" vertical="top"/>
      <protection/>
    </xf>
    <xf numFmtId="0" fontId="0" fillId="3" borderId="48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left"/>
    </xf>
    <xf numFmtId="1" fontId="0" fillId="0" borderId="6" xfId="0" applyNumberForma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2" fontId="2" fillId="0" borderId="49" xfId="0" applyNumberFormat="1" applyFont="1" applyFill="1" applyBorder="1" applyAlignment="1">
      <alignment horizontal="center"/>
    </xf>
    <xf numFmtId="1" fontId="3" fillId="0" borderId="55" xfId="0" applyNumberFormat="1" applyFont="1" applyFill="1" applyBorder="1" applyAlignment="1">
      <alignment horizontal="center"/>
    </xf>
    <xf numFmtId="1" fontId="4" fillId="0" borderId="49" xfId="0" applyNumberFormat="1" applyFont="1" applyFill="1" applyBorder="1" applyAlignment="1">
      <alignment horizontal="center"/>
    </xf>
    <xf numFmtId="1" fontId="4" fillId="0" borderId="49" xfId="0" applyNumberFormat="1" applyFont="1" applyFill="1" applyBorder="1" applyAlignment="1">
      <alignment horizontal="center"/>
    </xf>
    <xf numFmtId="0" fontId="18" fillId="0" borderId="55" xfId="0" applyNumberFormat="1" applyFont="1" applyFill="1" applyBorder="1" applyAlignment="1" applyProtection="1">
      <alignment horizontal="center" vertical="top" wrapText="1"/>
      <protection/>
    </xf>
    <xf numFmtId="2" fontId="3" fillId="0" borderId="56" xfId="0" applyNumberFormat="1" applyFont="1" applyFill="1" applyBorder="1" applyAlignment="1">
      <alignment horizontal="center"/>
    </xf>
    <xf numFmtId="2" fontId="3" fillId="0" borderId="55" xfId="0" applyNumberFormat="1" applyFont="1" applyFill="1" applyBorder="1" applyAlignment="1">
      <alignment horizontal="center"/>
    </xf>
    <xf numFmtId="1" fontId="18" fillId="0" borderId="6" xfId="0" applyNumberFormat="1" applyFont="1" applyFill="1" applyBorder="1" applyAlignment="1" applyProtection="1">
      <alignment horizontal="center" vertical="top"/>
      <protection/>
    </xf>
    <xf numFmtId="1" fontId="18" fillId="0" borderId="56" xfId="0" applyNumberFormat="1" applyFont="1" applyFill="1" applyBorder="1" applyAlignment="1" applyProtection="1">
      <alignment horizontal="center" vertical="top"/>
      <protection/>
    </xf>
    <xf numFmtId="1" fontId="18" fillId="0" borderId="57" xfId="0" applyNumberFormat="1" applyFont="1" applyFill="1" applyBorder="1" applyAlignment="1" applyProtection="1">
      <alignment horizontal="center" vertical="top"/>
      <protection/>
    </xf>
    <xf numFmtId="1" fontId="18" fillId="0" borderId="58" xfId="0" applyNumberFormat="1" applyFont="1" applyFill="1" applyBorder="1" applyAlignment="1" applyProtection="1">
      <alignment horizontal="center" vertical="top"/>
      <protection/>
    </xf>
    <xf numFmtId="1" fontId="18" fillId="0" borderId="59" xfId="0" applyNumberFormat="1" applyFont="1" applyFill="1" applyBorder="1" applyAlignment="1" applyProtection="1">
      <alignment horizontal="center" vertical="top"/>
      <protection/>
    </xf>
    <xf numFmtId="1" fontId="18" fillId="0" borderId="6" xfId="0" applyNumberFormat="1" applyFont="1" applyFill="1" applyBorder="1" applyAlignment="1" applyProtection="1">
      <alignment horizontal="center"/>
      <protection/>
    </xf>
    <xf numFmtId="0" fontId="18" fillId="0" borderId="6" xfId="0" applyNumberFormat="1" applyFont="1" applyFill="1" applyBorder="1" applyAlignment="1" applyProtection="1">
      <alignment horizontal="center" vertical="top"/>
      <protection/>
    </xf>
    <xf numFmtId="0" fontId="18" fillId="0" borderId="60" xfId="0" applyNumberFormat="1" applyFont="1" applyFill="1" applyBorder="1" applyAlignment="1" applyProtection="1">
      <alignment horizontal="center" vertical="top"/>
      <protection/>
    </xf>
    <xf numFmtId="1" fontId="18" fillId="0" borderId="60" xfId="0" applyNumberFormat="1" applyFont="1" applyFill="1" applyBorder="1" applyAlignment="1" applyProtection="1">
      <alignment horizontal="center" vertical="top"/>
      <protection/>
    </xf>
    <xf numFmtId="1" fontId="18" fillId="0" borderId="61" xfId="0" applyNumberFormat="1" applyFont="1" applyFill="1" applyBorder="1" applyAlignment="1" applyProtection="1">
      <alignment horizontal="center" vertical="top"/>
      <protection/>
    </xf>
    <xf numFmtId="0" fontId="1" fillId="0" borderId="60" xfId="0" applyFont="1" applyFill="1" applyBorder="1" applyAlignment="1">
      <alignment horizontal="center"/>
    </xf>
    <xf numFmtId="0" fontId="18" fillId="0" borderId="62" xfId="0" applyNumberFormat="1" applyFont="1" applyFill="1" applyBorder="1" applyAlignment="1" applyProtection="1">
      <alignment horizontal="center" vertical="top" wrapText="1"/>
      <protection/>
    </xf>
    <xf numFmtId="0" fontId="18" fillId="0" borderId="63" xfId="0" applyNumberFormat="1" applyFont="1" applyFill="1" applyBorder="1" applyAlignment="1" applyProtection="1">
      <alignment horizontal="center" vertical="top" wrapText="1"/>
      <protection/>
    </xf>
    <xf numFmtId="1" fontId="18" fillId="0" borderId="64" xfId="0" applyNumberFormat="1" applyFont="1" applyFill="1" applyBorder="1" applyAlignment="1" applyProtection="1">
      <alignment horizontal="center" vertical="top"/>
      <protection/>
    </xf>
    <xf numFmtId="2" fontId="3" fillId="0" borderId="64" xfId="0" applyNumberFormat="1" applyFont="1" applyFill="1" applyBorder="1" applyAlignment="1">
      <alignment horizontal="center"/>
    </xf>
    <xf numFmtId="2" fontId="3" fillId="0" borderId="65" xfId="0" applyNumberFormat="1" applyFont="1" applyFill="1" applyBorder="1" applyAlignment="1">
      <alignment horizontal="center"/>
    </xf>
    <xf numFmtId="2" fontId="3" fillId="0" borderId="63" xfId="0" applyNumberFormat="1" applyFont="1" applyFill="1" applyBorder="1" applyAlignment="1">
      <alignment horizontal="center"/>
    </xf>
    <xf numFmtId="1" fontId="18" fillId="0" borderId="59" xfId="0" applyNumberFormat="1" applyFont="1" applyFill="1" applyBorder="1" applyAlignment="1" applyProtection="1">
      <alignment horizontal="center"/>
      <protection/>
    </xf>
    <xf numFmtId="0" fontId="18" fillId="0" borderId="65" xfId="0" applyNumberFormat="1" applyFont="1" applyFill="1" applyBorder="1" applyAlignment="1" applyProtection="1">
      <alignment horizontal="center" vertical="top"/>
      <protection/>
    </xf>
    <xf numFmtId="0" fontId="0" fillId="3" borderId="29" xfId="0" applyFill="1" applyBorder="1" applyAlignment="1">
      <alignment/>
    </xf>
    <xf numFmtId="0" fontId="18" fillId="3" borderId="14" xfId="0" applyNumberFormat="1" applyFont="1" applyFill="1" applyBorder="1" applyAlignment="1" applyProtection="1">
      <alignment horizontal="center"/>
      <protection/>
    </xf>
    <xf numFmtId="1" fontId="18" fillId="3" borderId="46" xfId="0" applyNumberFormat="1" applyFont="1" applyFill="1" applyBorder="1" applyAlignment="1" applyProtection="1">
      <alignment horizontal="center" vertical="top"/>
      <protection/>
    </xf>
    <xf numFmtId="1" fontId="3" fillId="3" borderId="46" xfId="0" applyNumberFormat="1" applyFont="1" applyFill="1" applyBorder="1" applyAlignment="1">
      <alignment/>
    </xf>
    <xf numFmtId="1" fontId="18" fillId="3" borderId="11" xfId="0" applyNumberFormat="1" applyFont="1" applyFill="1" applyBorder="1" applyAlignment="1" applyProtection="1">
      <alignment horizontal="center" vertical="top"/>
      <protection/>
    </xf>
    <xf numFmtId="1" fontId="18" fillId="3" borderId="14" xfId="0" applyNumberFormat="1" applyFont="1" applyFill="1" applyBorder="1" applyAlignment="1" applyProtection="1">
      <alignment horizontal="center" vertical="top"/>
      <protection/>
    </xf>
    <xf numFmtId="1" fontId="18" fillId="3" borderId="14" xfId="0" applyNumberFormat="1" applyFont="1" applyFill="1" applyBorder="1" applyAlignment="1" applyProtection="1">
      <alignment horizontal="center"/>
      <protection/>
    </xf>
    <xf numFmtId="1" fontId="18" fillId="3" borderId="11" xfId="0" applyNumberFormat="1" applyFont="1" applyFill="1" applyBorder="1" applyAlignment="1" applyProtection="1">
      <alignment horizontal="center"/>
      <protection/>
    </xf>
    <xf numFmtId="1" fontId="18" fillId="3" borderId="49" xfId="0" applyNumberFormat="1" applyFont="1" applyFill="1" applyBorder="1" applyAlignment="1" applyProtection="1">
      <alignment horizontal="center"/>
      <protection/>
    </xf>
    <xf numFmtId="0" fontId="23" fillId="3" borderId="36" xfId="0" applyNumberFormat="1" applyFont="1" applyFill="1" applyBorder="1" applyAlignment="1" applyProtection="1">
      <alignment horizontal="center"/>
      <protection/>
    </xf>
    <xf numFmtId="1" fontId="23" fillId="3" borderId="14" xfId="0" applyNumberFormat="1" applyFont="1" applyFill="1" applyBorder="1" applyAlignment="1" applyProtection="1">
      <alignment horizontal="center"/>
      <protection/>
    </xf>
    <xf numFmtId="164" fontId="18" fillId="3" borderId="44" xfId="0" applyNumberFormat="1" applyFont="1" applyFill="1" applyBorder="1" applyAlignment="1" applyProtection="1">
      <alignment horizontal="center" vertical="top"/>
      <protection/>
    </xf>
    <xf numFmtId="0" fontId="18" fillId="3" borderId="11" xfId="0" applyNumberFormat="1" applyFont="1" applyFill="1" applyBorder="1" applyAlignment="1" applyProtection="1">
      <alignment horizontal="center"/>
      <protection/>
    </xf>
    <xf numFmtId="0" fontId="3" fillId="3" borderId="29" xfId="0" applyFont="1" applyFill="1" applyBorder="1" applyAlignment="1">
      <alignment/>
    </xf>
    <xf numFmtId="0" fontId="3" fillId="3" borderId="49" xfId="0" applyFont="1" applyFill="1" applyBorder="1" applyAlignment="1">
      <alignment/>
    </xf>
    <xf numFmtId="0" fontId="3" fillId="3" borderId="66" xfId="0" applyFont="1" applyFill="1" applyBorder="1" applyAlignment="1">
      <alignment/>
    </xf>
    <xf numFmtId="0" fontId="18" fillId="2" borderId="50" xfId="0" applyNumberFormat="1" applyFont="1" applyFill="1" applyBorder="1" applyAlignment="1" applyProtection="1">
      <alignment horizontal="center" vertical="top" wrapText="1"/>
      <protection/>
    </xf>
    <xf numFmtId="164" fontId="18" fillId="2" borderId="38" xfId="0" applyNumberFormat="1" applyFont="1" applyFill="1" applyBorder="1" applyAlignment="1" applyProtection="1">
      <alignment horizontal="center" vertical="top"/>
      <protection/>
    </xf>
    <xf numFmtId="1" fontId="18" fillId="2" borderId="46" xfId="0" applyNumberFormat="1" applyFont="1" applyFill="1" applyBorder="1" applyAlignment="1" applyProtection="1">
      <alignment horizontal="center" vertical="top"/>
      <protection/>
    </xf>
    <xf numFmtId="0" fontId="3" fillId="2" borderId="38" xfId="0" applyFont="1" applyFill="1" applyBorder="1" applyAlignment="1">
      <alignment/>
    </xf>
    <xf numFmtId="1" fontId="3" fillId="2" borderId="46" xfId="0" applyNumberFormat="1" applyFont="1" applyFill="1" applyBorder="1" applyAlignment="1">
      <alignment/>
    </xf>
    <xf numFmtId="0" fontId="18" fillId="2" borderId="35" xfId="0" applyNumberFormat="1" applyFont="1" applyFill="1" applyBorder="1" applyAlignment="1" applyProtection="1">
      <alignment horizontal="center" vertical="top"/>
      <protection/>
    </xf>
    <xf numFmtId="1" fontId="18" fillId="2" borderId="11" xfId="0" applyNumberFormat="1" applyFont="1" applyFill="1" applyBorder="1" applyAlignment="1" applyProtection="1">
      <alignment horizontal="center" vertical="top"/>
      <protection/>
    </xf>
    <xf numFmtId="164" fontId="18" fillId="2" borderId="36" xfId="0" applyNumberFormat="1" applyFont="1" applyFill="1" applyBorder="1" applyAlignment="1" applyProtection="1">
      <alignment horizontal="center" vertical="top"/>
      <protection/>
    </xf>
    <xf numFmtId="1" fontId="18" fillId="2" borderId="14" xfId="0" applyNumberFormat="1" applyFont="1" applyFill="1" applyBorder="1" applyAlignment="1" applyProtection="1">
      <alignment horizontal="center" vertical="top"/>
      <protection/>
    </xf>
    <xf numFmtId="0" fontId="18" fillId="2" borderId="36" xfId="0" applyNumberFormat="1" applyFont="1" applyFill="1" applyBorder="1" applyAlignment="1" applyProtection="1">
      <alignment horizontal="center" vertical="top"/>
      <protection/>
    </xf>
    <xf numFmtId="0" fontId="23" fillId="2" borderId="36" xfId="0" applyNumberFormat="1" applyFont="1" applyFill="1" applyBorder="1" applyAlignment="1" applyProtection="1">
      <alignment horizontal="center"/>
      <protection/>
    </xf>
    <xf numFmtId="1" fontId="23" fillId="2" borderId="14" xfId="0" applyNumberFormat="1" applyFont="1" applyFill="1" applyBorder="1" applyAlignment="1" applyProtection="1">
      <alignment horizontal="center"/>
      <protection/>
    </xf>
    <xf numFmtId="164" fontId="18" fillId="2" borderId="35" xfId="0" applyNumberFormat="1" applyFont="1" applyFill="1" applyBorder="1" applyAlignment="1" applyProtection="1">
      <alignment horizontal="center"/>
      <protection/>
    </xf>
    <xf numFmtId="1" fontId="18" fillId="2" borderId="11" xfId="0" applyNumberFormat="1" applyFont="1" applyFill="1" applyBorder="1" applyAlignment="1" applyProtection="1">
      <alignment horizontal="center"/>
      <protection/>
    </xf>
    <xf numFmtId="3" fontId="18" fillId="2" borderId="6" xfId="0" applyNumberFormat="1" applyFont="1" applyFill="1" applyBorder="1" applyAlignment="1" applyProtection="1">
      <alignment horizontal="center"/>
      <protection/>
    </xf>
    <xf numFmtId="0" fontId="18" fillId="2" borderId="37" xfId="0" applyNumberFormat="1" applyFont="1" applyFill="1" applyBorder="1" applyAlignment="1" applyProtection="1">
      <alignment horizontal="center"/>
      <protection/>
    </xf>
    <xf numFmtId="1" fontId="18" fillId="2" borderId="49" xfId="0" applyNumberFormat="1" applyFont="1" applyFill="1" applyBorder="1" applyAlignment="1" applyProtection="1">
      <alignment horizontal="center"/>
      <protection/>
    </xf>
    <xf numFmtId="164" fontId="18" fillId="2" borderId="41" xfId="0" applyNumberFormat="1" applyFont="1" applyFill="1" applyBorder="1" applyAlignment="1" applyProtection="1">
      <alignment horizontal="center" vertical="top"/>
      <protection/>
    </xf>
    <xf numFmtId="164" fontId="18" fillId="2" borderId="44" xfId="0" applyNumberFormat="1" applyFont="1" applyFill="1" applyBorder="1" applyAlignment="1" applyProtection="1">
      <alignment horizontal="center" vertical="top"/>
      <protection/>
    </xf>
    <xf numFmtId="3" fontId="18" fillId="2" borderId="42" xfId="0" applyNumberFormat="1" applyFont="1" applyFill="1" applyBorder="1" applyAlignment="1" applyProtection="1">
      <alignment horizontal="center" vertical="top"/>
      <protection/>
    </xf>
    <xf numFmtId="0" fontId="18" fillId="2" borderId="36" xfId="0" applyNumberFormat="1" applyFont="1" applyFill="1" applyBorder="1" applyAlignment="1" applyProtection="1">
      <alignment horizontal="center"/>
      <protection/>
    </xf>
    <xf numFmtId="0" fontId="18" fillId="2" borderId="14" xfId="0" applyNumberFormat="1" applyFont="1" applyFill="1" applyBorder="1" applyAlignment="1" applyProtection="1">
      <alignment horizontal="center"/>
      <protection/>
    </xf>
    <xf numFmtId="3" fontId="18" fillId="2" borderId="2" xfId="0" applyNumberFormat="1" applyFont="1" applyFill="1" applyBorder="1" applyAlignment="1" applyProtection="1">
      <alignment horizontal="center"/>
      <protection/>
    </xf>
    <xf numFmtId="164" fontId="18" fillId="2" borderId="36" xfId="0" applyNumberFormat="1" applyFont="1" applyFill="1" applyBorder="1" applyAlignment="1" applyProtection="1">
      <alignment horizontal="center"/>
      <protection/>
    </xf>
    <xf numFmtId="1" fontId="18" fillId="2" borderId="14" xfId="0" applyNumberFormat="1" applyFont="1" applyFill="1" applyBorder="1" applyAlignment="1" applyProtection="1">
      <alignment horizontal="center"/>
      <protection/>
    </xf>
    <xf numFmtId="0" fontId="18" fillId="2" borderId="35" xfId="0" applyNumberFormat="1" applyFont="1" applyFill="1" applyBorder="1" applyAlignment="1" applyProtection="1">
      <alignment horizontal="center"/>
      <protection/>
    </xf>
    <xf numFmtId="0" fontId="18" fillId="2" borderId="11" xfId="0" applyNumberFormat="1" applyFont="1" applyFill="1" applyBorder="1" applyAlignment="1" applyProtection="1">
      <alignment horizontal="center"/>
      <protection/>
    </xf>
    <xf numFmtId="0" fontId="3" fillId="2" borderId="51" xfId="0" applyFont="1" applyFill="1" applyBorder="1" applyAlignment="1">
      <alignment/>
    </xf>
    <xf numFmtId="0" fontId="3" fillId="2" borderId="29" xfId="0" applyFont="1" applyFill="1" applyBorder="1" applyAlignment="1">
      <alignment/>
    </xf>
    <xf numFmtId="3" fontId="3" fillId="2" borderId="16" xfId="0" applyNumberFormat="1" applyFont="1" applyFill="1" applyBorder="1" applyAlignment="1">
      <alignment/>
    </xf>
    <xf numFmtId="0" fontId="18" fillId="2" borderId="44" xfId="0" applyNumberFormat="1" applyFont="1" applyFill="1" applyBorder="1" applyAlignment="1" applyProtection="1">
      <alignment horizontal="center" vertical="top"/>
      <protection/>
    </xf>
    <xf numFmtId="0" fontId="18" fillId="2" borderId="6" xfId="0" applyNumberFormat="1" applyFont="1" applyFill="1" applyBorder="1" applyAlignment="1" applyProtection="1">
      <alignment horizontal="center" vertical="top"/>
      <protection/>
    </xf>
    <xf numFmtId="0" fontId="18" fillId="2" borderId="14" xfId="0" applyNumberFormat="1" applyFont="1" applyFill="1" applyBorder="1" applyAlignment="1" applyProtection="1">
      <alignment horizontal="center" vertical="top"/>
      <protection/>
    </xf>
    <xf numFmtId="0" fontId="18" fillId="2" borderId="2" xfId="0" applyNumberFormat="1" applyFont="1" applyFill="1" applyBorder="1" applyAlignment="1" applyProtection="1">
      <alignment horizontal="center" vertical="top"/>
      <protection/>
    </xf>
    <xf numFmtId="0" fontId="3" fillId="2" borderId="16" xfId="0" applyFont="1" applyFill="1" applyBorder="1" applyAlignment="1">
      <alignment/>
    </xf>
    <xf numFmtId="0" fontId="18" fillId="2" borderId="44" xfId="0" applyNumberFormat="1" applyFont="1" applyFill="1" applyBorder="1" applyAlignment="1" applyProtection="1">
      <alignment horizontal="center"/>
      <protection/>
    </xf>
    <xf numFmtId="0" fontId="18" fillId="2" borderId="6" xfId="0" applyNumberFormat="1" applyFont="1" applyFill="1" applyBorder="1" applyAlignment="1" applyProtection="1">
      <alignment horizontal="center"/>
      <protection/>
    </xf>
    <xf numFmtId="0" fontId="18" fillId="2" borderId="12" xfId="0" applyNumberFormat="1" applyFont="1" applyFill="1" applyBorder="1" applyAlignment="1" applyProtection="1">
      <alignment horizontal="center" vertical="top"/>
      <protection/>
    </xf>
    <xf numFmtId="0" fontId="18" fillId="2" borderId="0" xfId="0" applyNumberFormat="1" applyFont="1" applyFill="1" applyBorder="1" applyAlignment="1" applyProtection="1">
      <alignment horizontal="center" vertical="top"/>
      <protection/>
    </xf>
    <xf numFmtId="0" fontId="3" fillId="2" borderId="37" xfId="0" applyFont="1" applyFill="1" applyBorder="1" applyAlignment="1">
      <alignment/>
    </xf>
    <xf numFmtId="0" fontId="3" fillId="2" borderId="49" xfId="0" applyFont="1" applyFill="1" applyBorder="1" applyAlignment="1">
      <alignment/>
    </xf>
    <xf numFmtId="0" fontId="3" fillId="2" borderId="55" xfId="0" applyFont="1" applyFill="1" applyBorder="1" applyAlignment="1">
      <alignment/>
    </xf>
    <xf numFmtId="0" fontId="18" fillId="2" borderId="41" xfId="0" applyNumberFormat="1" applyFont="1" applyFill="1" applyBorder="1" applyAlignment="1" applyProtection="1">
      <alignment horizontal="center" vertical="top"/>
      <protection/>
    </xf>
    <xf numFmtId="0" fontId="18" fillId="2" borderId="37" xfId="0" applyNumberFormat="1" applyFont="1" applyFill="1" applyBorder="1" applyAlignment="1" applyProtection="1">
      <alignment horizontal="center" vertical="top"/>
      <protection/>
    </xf>
    <xf numFmtId="0" fontId="18" fillId="2" borderId="29" xfId="0" applyNumberFormat="1" applyFont="1" applyFill="1" applyBorder="1" applyAlignment="1" applyProtection="1">
      <alignment horizontal="center" vertical="top"/>
      <protection/>
    </xf>
    <xf numFmtId="0" fontId="3" fillId="2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18" fillId="2" borderId="19" xfId="0" applyNumberFormat="1" applyFont="1" applyFill="1" applyBorder="1" applyAlignment="1" applyProtection="1">
      <alignment horizontal="center" vertical="top" wrapText="1"/>
      <protection/>
    </xf>
    <xf numFmtId="0" fontId="18" fillId="3" borderId="67" xfId="0" applyNumberFormat="1" applyFont="1" applyFill="1" applyBorder="1" applyAlignment="1" applyProtection="1">
      <alignment horizontal="center" vertical="top" wrapText="1"/>
      <protection/>
    </xf>
    <xf numFmtId="0" fontId="3" fillId="3" borderId="39" xfId="0" applyFont="1" applyFill="1" applyBorder="1" applyAlignment="1">
      <alignment horizontal="center"/>
    </xf>
    <xf numFmtId="0" fontId="18" fillId="2" borderId="68" xfId="0" applyNumberFormat="1" applyFont="1" applyFill="1" applyBorder="1" applyAlignment="1" applyProtection="1">
      <alignment horizontal="center" vertical="top" wrapText="1"/>
      <protection/>
    </xf>
    <xf numFmtId="0" fontId="3" fillId="2" borderId="69" xfId="0" applyFont="1" applyFill="1" applyBorder="1" applyAlignment="1">
      <alignment horizontal="center"/>
    </xf>
    <xf numFmtId="3" fontId="18" fillId="2" borderId="39" xfId="0" applyNumberFormat="1" applyFont="1" applyFill="1" applyBorder="1" applyAlignment="1" applyProtection="1">
      <alignment horizontal="center" vertical="top"/>
      <protection/>
    </xf>
    <xf numFmtId="3" fontId="3" fillId="2" borderId="39" xfId="0" applyNumberFormat="1" applyFont="1" applyFill="1" applyBorder="1" applyAlignment="1">
      <alignment/>
    </xf>
    <xf numFmtId="3" fontId="18" fillId="2" borderId="70" xfId="0" applyNumberFormat="1" applyFont="1" applyFill="1" applyBorder="1" applyAlignment="1" applyProtection="1">
      <alignment horizontal="center" vertical="top"/>
      <protection/>
    </xf>
    <xf numFmtId="3" fontId="18" fillId="2" borderId="71" xfId="0" applyNumberFormat="1" applyFont="1" applyFill="1" applyBorder="1" applyAlignment="1" applyProtection="1">
      <alignment horizontal="center" vertical="top"/>
      <protection/>
    </xf>
    <xf numFmtId="3" fontId="23" fillId="2" borderId="71" xfId="0" applyNumberFormat="1" applyFont="1" applyFill="1" applyBorder="1" applyAlignment="1" applyProtection="1">
      <alignment horizontal="center"/>
      <protection/>
    </xf>
    <xf numFmtId="3" fontId="18" fillId="2" borderId="70" xfId="0" applyNumberFormat="1" applyFont="1" applyFill="1" applyBorder="1" applyAlignment="1" applyProtection="1">
      <alignment horizontal="center"/>
      <protection/>
    </xf>
    <xf numFmtId="3" fontId="18" fillId="2" borderId="72" xfId="0" applyNumberFormat="1" applyFont="1" applyFill="1" applyBorder="1" applyAlignment="1" applyProtection="1">
      <alignment horizontal="center"/>
      <protection/>
    </xf>
    <xf numFmtId="0" fontId="3" fillId="3" borderId="38" xfId="0" applyFont="1" applyFill="1" applyBorder="1" applyAlignment="1">
      <alignment horizontal="center"/>
    </xf>
    <xf numFmtId="0" fontId="20" fillId="3" borderId="36" xfId="0" applyNumberFormat="1" applyFont="1" applyFill="1" applyBorder="1" applyAlignment="1" applyProtection="1">
      <alignment horizontal="left" vertical="top"/>
      <protection/>
    </xf>
    <xf numFmtId="0" fontId="3" fillId="3" borderId="44" xfId="0" applyFont="1" applyFill="1" applyBorder="1" applyAlignment="1">
      <alignment/>
    </xf>
    <xf numFmtId="0" fontId="3" fillId="3" borderId="11" xfId="0" applyFont="1" applyFill="1" applyBorder="1" applyAlignment="1">
      <alignment/>
    </xf>
    <xf numFmtId="0" fontId="18" fillId="3" borderId="50" xfId="0" applyNumberFormat="1" applyFont="1" applyFill="1" applyBorder="1" applyAlignment="1" applyProtection="1">
      <alignment horizontal="center" vertical="top" wrapText="1"/>
      <protection/>
    </xf>
    <xf numFmtId="0" fontId="18" fillId="3" borderId="68" xfId="0" applyNumberFormat="1" applyFont="1" applyFill="1" applyBorder="1" applyAlignment="1" applyProtection="1">
      <alignment horizontal="center" vertical="top" wrapText="1"/>
      <protection/>
    </xf>
    <xf numFmtId="0" fontId="0" fillId="3" borderId="52" xfId="0" applyFill="1" applyBorder="1" applyAlignment="1">
      <alignment/>
    </xf>
    <xf numFmtId="0" fontId="3" fillId="3" borderId="69" xfId="0" applyFont="1" applyFill="1" applyBorder="1" applyAlignment="1">
      <alignment horizontal="center"/>
    </xf>
    <xf numFmtId="0" fontId="18" fillId="2" borderId="73" xfId="0" applyNumberFormat="1" applyFont="1" applyFill="1" applyBorder="1" applyAlignment="1" applyProtection="1">
      <alignment horizontal="center" vertical="top"/>
      <protection/>
    </xf>
    <xf numFmtId="0" fontId="18" fillId="2" borderId="74" xfId="0" applyNumberFormat="1" applyFont="1" applyFill="1" applyBorder="1" applyAlignment="1" applyProtection="1">
      <alignment horizontal="center" vertical="top"/>
      <protection/>
    </xf>
    <xf numFmtId="164" fontId="18" fillId="3" borderId="66" xfId="0" applyNumberFormat="1" applyFont="1" applyFill="1" applyBorder="1" applyAlignment="1" applyProtection="1">
      <alignment horizontal="center" vertical="top"/>
      <protection/>
    </xf>
    <xf numFmtId="0" fontId="3" fillId="3" borderId="48" xfId="0" applyFont="1" applyFill="1" applyBorder="1" applyAlignment="1">
      <alignment/>
    </xf>
    <xf numFmtId="0" fontId="3" fillId="3" borderId="41" xfId="0" applyFont="1" applyFill="1" applyBorder="1" applyAlignment="1">
      <alignment/>
    </xf>
    <xf numFmtId="0" fontId="3" fillId="3" borderId="36" xfId="0" applyFont="1" applyFill="1" applyBorder="1" applyAlignment="1">
      <alignment/>
    </xf>
    <xf numFmtId="0" fontId="3" fillId="3" borderId="71" xfId="0" applyFont="1" applyFill="1" applyBorder="1" applyAlignment="1">
      <alignment/>
    </xf>
    <xf numFmtId="0" fontId="3" fillId="3" borderId="70" xfId="0" applyFont="1" applyFill="1" applyBorder="1" applyAlignment="1">
      <alignment/>
    </xf>
    <xf numFmtId="0" fontId="3" fillId="3" borderId="52" xfId="0" applyFont="1" applyFill="1" applyBorder="1" applyAlignment="1">
      <alignment/>
    </xf>
    <xf numFmtId="0" fontId="3" fillId="3" borderId="69" xfId="0" applyFont="1" applyFill="1" applyBorder="1" applyAlignment="1">
      <alignment/>
    </xf>
    <xf numFmtId="0" fontId="3" fillId="3" borderId="72" xfId="0" applyFont="1" applyFill="1" applyBorder="1" applyAlignment="1">
      <alignment/>
    </xf>
    <xf numFmtId="3" fontId="18" fillId="3" borderId="7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Alignment="1">
      <alignment/>
    </xf>
    <xf numFmtId="3" fontId="18" fillId="3" borderId="70" xfId="0" applyNumberFormat="1" applyFont="1" applyFill="1" applyBorder="1" applyAlignment="1" applyProtection="1">
      <alignment horizontal="center" vertical="top"/>
      <protection/>
    </xf>
    <xf numFmtId="3" fontId="20" fillId="3" borderId="70" xfId="0" applyNumberFormat="1" applyFont="1" applyFill="1" applyBorder="1" applyAlignment="1" applyProtection="1">
      <alignment horizontal="left" vertical="top"/>
      <protection/>
    </xf>
    <xf numFmtId="3" fontId="23" fillId="3" borderId="71" xfId="0" applyNumberFormat="1" applyFont="1" applyFill="1" applyBorder="1" applyAlignment="1" applyProtection="1">
      <alignment horizontal="center"/>
      <protection/>
    </xf>
    <xf numFmtId="3" fontId="18" fillId="3" borderId="72" xfId="0" applyNumberFormat="1" applyFont="1" applyFill="1" applyBorder="1" applyAlignment="1" applyProtection="1">
      <alignment horizontal="center"/>
      <protection/>
    </xf>
    <xf numFmtId="2" fontId="18" fillId="2" borderId="38" xfId="0" applyNumberFormat="1" applyFont="1" applyFill="1" applyBorder="1" applyAlignment="1" applyProtection="1">
      <alignment horizontal="center" vertical="top"/>
      <protection/>
    </xf>
    <xf numFmtId="2" fontId="18" fillId="2" borderId="35" xfId="0" applyNumberFormat="1" applyFont="1" applyFill="1" applyBorder="1" applyAlignment="1" applyProtection="1">
      <alignment horizontal="center"/>
      <protection/>
    </xf>
    <xf numFmtId="2" fontId="18" fillId="3" borderId="36" xfId="0" applyNumberFormat="1" applyFont="1" applyFill="1" applyBorder="1" applyAlignment="1" applyProtection="1">
      <alignment horizontal="center"/>
      <protection/>
    </xf>
    <xf numFmtId="2" fontId="18" fillId="2" borderId="36" xfId="0" applyNumberFormat="1" applyFont="1" applyFill="1" applyBorder="1" applyAlignment="1" applyProtection="1">
      <alignment horizontal="center"/>
      <protection/>
    </xf>
    <xf numFmtId="2" fontId="18" fillId="3" borderId="35" xfId="0" applyNumberFormat="1" applyFont="1" applyFill="1" applyBorder="1" applyAlignment="1" applyProtection="1">
      <alignment horizontal="center"/>
      <protection/>
    </xf>
    <xf numFmtId="2" fontId="18" fillId="2" borderId="36" xfId="0" applyNumberFormat="1" applyFont="1" applyFill="1" applyBorder="1" applyAlignment="1" applyProtection="1">
      <alignment horizontal="center" vertical="top"/>
      <protection/>
    </xf>
    <xf numFmtId="2" fontId="18" fillId="3" borderId="36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2" fontId="12" fillId="0" borderId="0" xfId="0" applyNumberFormat="1" applyFont="1" applyBorder="1" applyAlignment="1">
      <alignment/>
    </xf>
    <xf numFmtId="0" fontId="25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18" fillId="2" borderId="4" xfId="0" applyNumberFormat="1" applyFont="1" applyFill="1" applyBorder="1" applyAlignment="1" applyProtection="1">
      <alignment horizontal="center" vertical="top"/>
      <protection/>
    </xf>
    <xf numFmtId="0" fontId="18" fillId="2" borderId="15" xfId="0" applyNumberFormat="1" applyFont="1" applyFill="1" applyBorder="1" applyAlignment="1" applyProtection="1">
      <alignment horizontal="center" vertical="top"/>
      <protection/>
    </xf>
    <xf numFmtId="0" fontId="18" fillId="2" borderId="4" xfId="0" applyNumberFormat="1" applyFont="1" applyFill="1" applyBorder="1" applyAlignment="1" applyProtection="1">
      <alignment horizontal="center"/>
      <protection/>
    </xf>
    <xf numFmtId="0" fontId="18" fillId="2" borderId="13" xfId="0" applyNumberFormat="1" applyFont="1" applyFill="1" applyBorder="1" applyAlignment="1" applyProtection="1">
      <alignment horizontal="center" vertical="top"/>
      <protection/>
    </xf>
    <xf numFmtId="0" fontId="18" fillId="2" borderId="43" xfId="0" applyNumberFormat="1" applyFont="1" applyFill="1" applyBorder="1" applyAlignment="1" applyProtection="1">
      <alignment horizontal="center" vertical="top"/>
      <protection/>
    </xf>
    <xf numFmtId="0" fontId="18" fillId="2" borderId="30" xfId="0" applyNumberFormat="1" applyFont="1" applyFill="1" applyBorder="1" applyAlignment="1" applyProtection="1">
      <alignment horizontal="center" vertical="top"/>
      <protection/>
    </xf>
    <xf numFmtId="0" fontId="18" fillId="4" borderId="14" xfId="0" applyFont="1" applyFill="1" applyBorder="1" applyAlignment="1">
      <alignment wrapText="1"/>
    </xf>
    <xf numFmtId="0" fontId="3" fillId="4" borderId="14" xfId="0" applyFont="1" applyFill="1" applyBorder="1" applyAlignment="1">
      <alignment horizontal="center"/>
    </xf>
    <xf numFmtId="164" fontId="18" fillId="4" borderId="14" xfId="0" applyNumberFormat="1" applyFont="1" applyFill="1" applyBorder="1" applyAlignment="1" applyProtection="1">
      <alignment horizontal="center"/>
      <protection/>
    </xf>
    <xf numFmtId="0" fontId="19" fillId="0" borderId="14" xfId="0" applyFont="1" applyFill="1" applyBorder="1" applyAlignment="1">
      <alignment wrapText="1"/>
    </xf>
    <xf numFmtId="0" fontId="0" fillId="2" borderId="14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17" fillId="0" borderId="14" xfId="0" applyNumberFormat="1" applyFont="1" applyFill="1" applyBorder="1" applyAlignment="1" applyProtection="1">
      <alignment horizontal="center" vertical="center"/>
      <protection/>
    </xf>
    <xf numFmtId="49" fontId="20" fillId="0" borderId="14" xfId="0" applyNumberFormat="1" applyFont="1" applyFill="1" applyBorder="1" applyAlignment="1" applyProtection="1">
      <alignment horizontal="center" vertical="center"/>
      <protection/>
    </xf>
    <xf numFmtId="49" fontId="17" fillId="4" borderId="14" xfId="0" applyNumberFormat="1" applyFont="1" applyFill="1" applyBorder="1" applyAlignment="1" applyProtection="1">
      <alignment horizontal="center" vertical="center"/>
      <protection/>
    </xf>
    <xf numFmtId="49" fontId="17" fillId="0" borderId="51" xfId="0" applyNumberFormat="1" applyFont="1" applyFill="1" applyBorder="1" applyAlignment="1" applyProtection="1">
      <alignment horizontal="center" vertical="center"/>
      <protection/>
    </xf>
    <xf numFmtId="49" fontId="20" fillId="0" borderId="52" xfId="0" applyNumberFormat="1" applyFont="1" applyFill="1" applyBorder="1" applyAlignment="1" applyProtection="1">
      <alignment horizontal="center" vertical="center"/>
      <protection/>
    </xf>
    <xf numFmtId="49" fontId="20" fillId="0" borderId="50" xfId="0" applyNumberFormat="1" applyFont="1" applyFill="1" applyBorder="1" applyAlignment="1" applyProtection="1">
      <alignment horizontal="center" vertical="top"/>
      <protection/>
    </xf>
    <xf numFmtId="49" fontId="20" fillId="0" borderId="51" xfId="0" applyNumberFormat="1" applyFont="1" applyFill="1" applyBorder="1" applyAlignment="1" applyProtection="1">
      <alignment horizontal="center" vertical="top"/>
      <protection/>
    </xf>
    <xf numFmtId="49" fontId="0" fillId="0" borderId="0" xfId="0" applyNumberFormat="1" applyFill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18" fillId="0" borderId="14" xfId="0" applyFont="1" applyFill="1" applyBorder="1" applyAlignment="1">
      <alignment wrapText="1"/>
    </xf>
    <xf numFmtId="2" fontId="18" fillId="2" borderId="14" xfId="0" applyNumberFormat="1" applyFont="1" applyFill="1" applyBorder="1" applyAlignment="1" applyProtection="1">
      <alignment horizontal="center"/>
      <protection/>
    </xf>
    <xf numFmtId="2" fontId="3" fillId="3" borderId="14" xfId="0" applyNumberFormat="1" applyFont="1" applyFill="1" applyBorder="1" applyAlignment="1">
      <alignment horizontal="center"/>
    </xf>
    <xf numFmtId="0" fontId="18" fillId="0" borderId="33" xfId="0" applyNumberFormat="1" applyFont="1" applyFill="1" applyBorder="1" applyAlignment="1" applyProtection="1">
      <alignment horizontal="center"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0" fontId="29" fillId="0" borderId="0" xfId="0" applyNumberFormat="1" applyFont="1" applyFill="1" applyBorder="1" applyAlignment="1" applyProtection="1">
      <alignment vertical="top"/>
      <protection/>
    </xf>
    <xf numFmtId="0" fontId="30" fillId="0" borderId="0" xfId="0" applyNumberFormat="1" applyFont="1" applyFill="1" applyBorder="1" applyAlignment="1" applyProtection="1">
      <alignment vertical="top"/>
      <protection/>
    </xf>
    <xf numFmtId="0" fontId="32" fillId="0" borderId="0" xfId="0" applyNumberFormat="1" applyFont="1" applyFill="1" applyBorder="1" applyAlignment="1" applyProtection="1">
      <alignment vertical="top"/>
      <protection/>
    </xf>
    <xf numFmtId="0" fontId="0" fillId="0" borderId="14" xfId="0" applyFill="1" applyBorder="1" applyAlignment="1">
      <alignment/>
    </xf>
    <xf numFmtId="2" fontId="0" fillId="0" borderId="14" xfId="0" applyNumberForma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vertical="top"/>
      <protection/>
    </xf>
    <xf numFmtId="0" fontId="18" fillId="0" borderId="0" xfId="0" applyFont="1" applyFill="1" applyAlignment="1">
      <alignment/>
    </xf>
    <xf numFmtId="0" fontId="33" fillId="0" borderId="0" xfId="0" applyNumberFormat="1" applyFont="1" applyFill="1" applyBorder="1" applyAlignment="1" applyProtection="1">
      <alignment vertical="top"/>
      <protection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6" fillId="0" borderId="0" xfId="0" applyNumberFormat="1" applyFont="1" applyFill="1" applyBorder="1" applyAlignment="1" applyProtection="1">
      <alignment vertical="top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49" fontId="20" fillId="0" borderId="11" xfId="0" applyNumberFormat="1" applyFont="1" applyFill="1" applyBorder="1" applyAlignment="1" applyProtection="1">
      <alignment horizontal="center" vertical="center"/>
      <protection/>
    </xf>
    <xf numFmtId="49" fontId="17" fillId="0" borderId="49" xfId="0" applyNumberFormat="1" applyFont="1" applyFill="1" applyBorder="1" applyAlignment="1" applyProtection="1">
      <alignment horizontal="center" vertical="center"/>
      <protection/>
    </xf>
    <xf numFmtId="0" fontId="18" fillId="0" borderId="35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8" fillId="0" borderId="43" xfId="0" applyNumberFormat="1" applyFont="1" applyFill="1" applyBorder="1" applyAlignment="1" applyProtection="1">
      <alignment horizontal="center" vertical="top"/>
      <protection/>
    </xf>
    <xf numFmtId="0" fontId="18" fillId="0" borderId="30" xfId="0" applyNumberFormat="1" applyFont="1" applyFill="1" applyBorder="1" applyAlignment="1" applyProtection="1">
      <alignment horizontal="center" vertical="top"/>
      <protection/>
    </xf>
    <xf numFmtId="0" fontId="3" fillId="0" borderId="15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18" fillId="0" borderId="41" xfId="0" applyNumberFormat="1" applyFont="1" applyFill="1" applyBorder="1" applyAlignment="1" applyProtection="1">
      <alignment horizontal="center"/>
      <protection/>
    </xf>
    <xf numFmtId="0" fontId="18" fillId="0" borderId="43" xfId="0" applyNumberFormat="1" applyFont="1" applyFill="1" applyBorder="1" applyAlignment="1" applyProtection="1">
      <alignment horizontal="center"/>
      <protection/>
    </xf>
    <xf numFmtId="0" fontId="0" fillId="0" borderId="30" xfId="0" applyFill="1" applyBorder="1" applyAlignment="1">
      <alignment/>
    </xf>
    <xf numFmtId="0" fontId="0" fillId="0" borderId="49" xfId="0" applyFill="1" applyBorder="1" applyAlignment="1">
      <alignment/>
    </xf>
    <xf numFmtId="0" fontId="3" fillId="0" borderId="49" xfId="0" applyFont="1" applyFill="1" applyBorder="1" applyAlignment="1">
      <alignment horizontal="center"/>
    </xf>
    <xf numFmtId="0" fontId="18" fillId="0" borderId="50" xfId="0" applyNumberFormat="1" applyFont="1" applyFill="1" applyBorder="1" applyAlignment="1" applyProtection="1">
      <alignment horizontal="center" vertical="top" wrapText="1"/>
      <protection/>
    </xf>
    <xf numFmtId="0" fontId="18" fillId="0" borderId="37" xfId="0" applyNumberFormat="1" applyFont="1" applyFill="1" applyBorder="1" applyAlignment="1" applyProtection="1">
      <alignment horizontal="center" vertical="top" wrapText="1"/>
      <protection/>
    </xf>
    <xf numFmtId="0" fontId="18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wrapText="1"/>
    </xf>
    <xf numFmtId="0" fontId="3" fillId="4" borderId="11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2" fontId="18" fillId="0" borderId="36" xfId="0" applyNumberFormat="1" applyFont="1" applyFill="1" applyBorder="1" applyAlignment="1" applyProtection="1">
      <alignment horizontal="center"/>
      <protection/>
    </xf>
    <xf numFmtId="0" fontId="3" fillId="0" borderId="37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18" fillId="0" borderId="5" xfId="0" applyFont="1" applyFill="1" applyBorder="1" applyAlignment="1">
      <alignment wrapText="1"/>
    </xf>
    <xf numFmtId="164" fontId="18" fillId="4" borderId="11" xfId="0" applyNumberFormat="1" applyFont="1" applyFill="1" applyBorder="1" applyAlignment="1" applyProtection="1">
      <alignment horizontal="center"/>
      <protection/>
    </xf>
    <xf numFmtId="0" fontId="3" fillId="0" borderId="45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2" fontId="0" fillId="0" borderId="41" xfId="0" applyNumberFormat="1" applyFill="1" applyBorder="1" applyAlignment="1">
      <alignment horizontal="center"/>
    </xf>
    <xf numFmtId="2" fontId="0" fillId="0" borderId="44" xfId="0" applyNumberFormat="1" applyFill="1" applyBorder="1" applyAlignment="1">
      <alignment horizontal="center"/>
    </xf>
    <xf numFmtId="2" fontId="3" fillId="0" borderId="45" xfId="0" applyNumberFormat="1" applyFont="1" applyFill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2" fontId="3" fillId="0" borderId="40" xfId="0" applyNumberFormat="1" applyFont="1" applyFill="1" applyBorder="1" applyAlignment="1">
      <alignment horizontal="center"/>
    </xf>
    <xf numFmtId="2" fontId="0" fillId="0" borderId="49" xfId="0" applyNumberForma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0" fillId="0" borderId="41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6" xfId="0" applyFill="1" applyBorder="1" applyAlignment="1">
      <alignment/>
    </xf>
    <xf numFmtId="0" fontId="18" fillId="0" borderId="51" xfId="0" applyNumberFormat="1" applyFont="1" applyFill="1" applyBorder="1" applyAlignment="1" applyProtection="1">
      <alignment horizontal="left" vertical="top" wrapText="1" inden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4" borderId="4" xfId="0" applyFill="1" applyBorder="1" applyAlignment="1">
      <alignment/>
    </xf>
    <xf numFmtId="0" fontId="0" fillId="0" borderId="41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4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27" xfId="0" applyFill="1" applyBorder="1" applyAlignment="1">
      <alignment/>
    </xf>
    <xf numFmtId="0" fontId="3" fillId="0" borderId="4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0" borderId="42" xfId="0" applyFont="1" applyFill="1" applyBorder="1" applyAlignment="1">
      <alignment/>
    </xf>
    <xf numFmtId="0" fontId="3" fillId="0" borderId="5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8" fillId="4" borderId="11" xfId="0" applyFont="1" applyFill="1" applyBorder="1" applyAlignment="1">
      <alignment wrapText="1"/>
    </xf>
    <xf numFmtId="0" fontId="19" fillId="0" borderId="42" xfId="0" applyNumberFormat="1" applyFont="1" applyFill="1" applyBorder="1" applyAlignment="1" applyProtection="1">
      <alignment horizontal="left" vertical="top" wrapText="1"/>
      <protection/>
    </xf>
    <xf numFmtId="0" fontId="19" fillId="0" borderId="55" xfId="0" applyNumberFormat="1" applyFont="1" applyFill="1" applyBorder="1" applyAlignment="1" applyProtection="1">
      <alignment horizontal="left" vertical="top" wrapText="1"/>
      <protection/>
    </xf>
    <xf numFmtId="0" fontId="18" fillId="0" borderId="27" xfId="0" applyFont="1" applyFill="1" applyBorder="1" applyAlignment="1">
      <alignment wrapText="1"/>
    </xf>
    <xf numFmtId="0" fontId="19" fillId="0" borderId="45" xfId="0" applyNumberFormat="1" applyFont="1" applyFill="1" applyBorder="1" applyAlignment="1" applyProtection="1">
      <alignment horizontal="left" vertical="top" wrapText="1"/>
      <protection/>
    </xf>
    <xf numFmtId="0" fontId="19" fillId="0" borderId="27" xfId="0" applyNumberFormat="1" applyFont="1" applyFill="1" applyBorder="1" applyAlignment="1" applyProtection="1">
      <alignment horizontal="left" vertical="top" wrapText="1"/>
      <protection/>
    </xf>
    <xf numFmtId="0" fontId="19" fillId="0" borderId="23" xfId="0" applyNumberFormat="1" applyFont="1" applyFill="1" applyBorder="1" applyAlignment="1" applyProtection="1">
      <alignment horizontal="left" vertical="top" wrapText="1"/>
      <protection/>
    </xf>
    <xf numFmtId="0" fontId="18" fillId="0" borderId="1" xfId="0" applyFont="1" applyFill="1" applyBorder="1" applyAlignment="1">
      <alignment horizontal="center" wrapText="1"/>
    </xf>
    <xf numFmtId="0" fontId="18" fillId="0" borderId="27" xfId="0" applyFont="1" applyFill="1" applyBorder="1" applyAlignment="1">
      <alignment horizontal="center" wrapText="1"/>
    </xf>
    <xf numFmtId="164" fontId="18" fillId="0" borderId="1" xfId="0" applyNumberFormat="1" applyFont="1" applyFill="1" applyBorder="1" applyAlignment="1">
      <alignment horizontal="center" wrapText="1"/>
    </xf>
    <xf numFmtId="0" fontId="18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1" xfId="0" applyNumberFormat="1" applyFont="1" applyFill="1" applyBorder="1" applyAlignment="1" applyProtection="1">
      <alignment horizontal="center" vertical="top" wrapText="1"/>
      <protection/>
    </xf>
    <xf numFmtId="1" fontId="3" fillId="0" borderId="66" xfId="0" applyNumberFormat="1" applyFont="1" applyFill="1" applyBorder="1" applyAlignment="1">
      <alignment horizontal="center"/>
    </xf>
    <xf numFmtId="1" fontId="3" fillId="0" borderId="41" xfId="0" applyNumberFormat="1" applyFont="1" applyFill="1" applyBorder="1" applyAlignment="1">
      <alignment horizontal="center"/>
    </xf>
    <xf numFmtId="1" fontId="3" fillId="0" borderId="45" xfId="0" applyNumberFormat="1" applyFont="1" applyFill="1" applyBorder="1" applyAlignment="1">
      <alignment horizontal="center"/>
    </xf>
    <xf numFmtId="1" fontId="3" fillId="0" borderId="36" xfId="0" applyNumberFormat="1" applyFont="1" applyFill="1" applyBorder="1" applyAlignment="1">
      <alignment horizontal="center"/>
    </xf>
    <xf numFmtId="1" fontId="3" fillId="0" borderId="27" xfId="0" applyNumberFormat="1" applyFont="1" applyFill="1" applyBorder="1" applyAlignment="1">
      <alignment horizontal="center"/>
    </xf>
    <xf numFmtId="2" fontId="3" fillId="0" borderId="4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2" fontId="3" fillId="0" borderId="60" xfId="0" applyNumberFormat="1" applyFont="1" applyFill="1" applyBorder="1" applyAlignment="1">
      <alignment horizontal="center"/>
    </xf>
    <xf numFmtId="2" fontId="3" fillId="0" borderId="59" xfId="0" applyNumberFormat="1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0" fillId="0" borderId="48" xfId="0" applyFill="1" applyBorder="1" applyAlignment="1">
      <alignment/>
    </xf>
    <xf numFmtId="1" fontId="3" fillId="0" borderId="71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0" fontId="0" fillId="0" borderId="66" xfId="0" applyFill="1" applyBorder="1" applyAlignment="1">
      <alignment/>
    </xf>
    <xf numFmtId="0" fontId="0" fillId="0" borderId="71" xfId="0" applyFill="1" applyBorder="1" applyAlignment="1">
      <alignment/>
    </xf>
    <xf numFmtId="0" fontId="0" fillId="0" borderId="72" xfId="0" applyFill="1" applyBorder="1" applyAlignment="1">
      <alignment/>
    </xf>
    <xf numFmtId="1" fontId="3" fillId="0" borderId="51" xfId="0" applyNumberFormat="1" applyFont="1" applyFill="1" applyBorder="1" applyAlignment="1">
      <alignment horizontal="center"/>
    </xf>
    <xf numFmtId="0" fontId="0" fillId="4" borderId="75" xfId="0" applyFill="1" applyBorder="1" applyAlignment="1">
      <alignment/>
    </xf>
    <xf numFmtId="0" fontId="0" fillId="4" borderId="39" xfId="0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29" fillId="0" borderId="0" xfId="0" applyNumberFormat="1" applyFont="1" applyFill="1" applyBorder="1" applyAlignment="1" applyProtection="1">
      <alignment horizontal="center" vertical="top"/>
      <protection/>
    </xf>
    <xf numFmtId="1" fontId="3" fillId="0" borderId="35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0" borderId="27" xfId="0" applyNumberFormat="1" applyFont="1" applyFill="1" applyBorder="1" applyAlignment="1">
      <alignment horizontal="center"/>
    </xf>
    <xf numFmtId="2" fontId="0" fillId="0" borderId="40" xfId="0" applyNumberFormat="1" applyFont="1" applyFill="1" applyBorder="1" applyAlignment="1">
      <alignment horizontal="center"/>
    </xf>
    <xf numFmtId="0" fontId="37" fillId="0" borderId="36" xfId="0" applyFont="1" applyFill="1" applyBorder="1" applyAlignment="1">
      <alignment horizontal="center"/>
    </xf>
    <xf numFmtId="0" fontId="37" fillId="0" borderId="37" xfId="0" applyFont="1" applyFill="1" applyBorder="1" applyAlignment="1">
      <alignment horizontal="center"/>
    </xf>
    <xf numFmtId="0" fontId="37" fillId="0" borderId="5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7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1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2" fontId="0" fillId="0" borderId="51" xfId="0" applyNumberFormat="1" applyFill="1" applyBorder="1" applyAlignment="1">
      <alignment horizontal="center"/>
    </xf>
    <xf numFmtId="49" fontId="17" fillId="0" borderId="52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49" fontId="20" fillId="0" borderId="50" xfId="0" applyNumberFormat="1" applyFont="1" applyFill="1" applyBorder="1" applyAlignment="1" applyProtection="1">
      <alignment horizontal="center" vertical="center"/>
      <protection/>
    </xf>
    <xf numFmtId="0" fontId="19" fillId="0" borderId="73" xfId="0" applyNumberFormat="1" applyFont="1" applyFill="1" applyBorder="1" applyAlignment="1" applyProtection="1">
      <alignment horizontal="left" vertical="top" wrapText="1"/>
      <protection/>
    </xf>
    <xf numFmtId="49" fontId="20" fillId="0" borderId="51" xfId="0" applyNumberFormat="1" applyFont="1" applyFill="1" applyBorder="1" applyAlignment="1" applyProtection="1">
      <alignment horizontal="center" vertical="center"/>
      <protection/>
    </xf>
    <xf numFmtId="0" fontId="19" fillId="0" borderId="32" xfId="0" applyNumberFormat="1" applyFont="1" applyFill="1" applyBorder="1" applyAlignment="1" applyProtection="1">
      <alignment horizontal="left" vertical="top" wrapText="1"/>
      <protection/>
    </xf>
    <xf numFmtId="2" fontId="3" fillId="0" borderId="71" xfId="0" applyNumberFormat="1" applyFont="1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2" fontId="0" fillId="0" borderId="35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8" fillId="0" borderId="0" xfId="0" applyNumberFormat="1" applyFont="1" applyFill="1" applyBorder="1" applyAlignment="1" applyProtection="1">
      <alignment wrapText="1"/>
      <protection/>
    </xf>
    <xf numFmtId="0" fontId="3" fillId="0" borderId="1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2" fontId="0" fillId="0" borderId="50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2" fontId="0" fillId="0" borderId="53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2" fontId="0" fillId="0" borderId="29" xfId="0" applyNumberForma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2" fontId="0" fillId="0" borderId="52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2" fontId="3" fillId="0" borderId="3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2" fontId="3" fillId="0" borderId="54" xfId="0" applyNumberFormat="1" applyFont="1" applyFill="1" applyBorder="1" applyAlignment="1">
      <alignment horizontal="center"/>
    </xf>
    <xf numFmtId="2" fontId="3" fillId="0" borderId="35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49" fontId="17" fillId="4" borderId="11" xfId="0" applyNumberFormat="1" applyFont="1" applyFill="1" applyBorder="1" applyAlignment="1" applyProtection="1">
      <alignment horizontal="center" vertical="center"/>
      <protection/>
    </xf>
    <xf numFmtId="2" fontId="3" fillId="0" borderId="30" xfId="0" applyNumberFormat="1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2" fontId="0" fillId="0" borderId="54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38" fillId="0" borderId="23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38" fillId="0" borderId="21" xfId="0" applyFon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38" fillId="0" borderId="35" xfId="0" applyFont="1" applyFill="1" applyBorder="1" applyAlignment="1">
      <alignment horizontal="center"/>
    </xf>
    <xf numFmtId="2" fontId="38" fillId="0" borderId="11" xfId="0" applyNumberFormat="1" applyFont="1" applyFill="1" applyBorder="1" applyAlignment="1">
      <alignment horizontal="center"/>
    </xf>
    <xf numFmtId="2" fontId="38" fillId="0" borderId="35" xfId="0" applyNumberFormat="1" applyFont="1" applyFill="1" applyBorder="1" applyAlignment="1">
      <alignment horizontal="center"/>
    </xf>
    <xf numFmtId="2" fontId="38" fillId="0" borderId="12" xfId="0" applyNumberFormat="1" applyFont="1" applyFill="1" applyBorder="1" applyAlignment="1">
      <alignment horizontal="center"/>
    </xf>
    <xf numFmtId="0" fontId="38" fillId="0" borderId="52" xfId="0" applyFont="1" applyFill="1" applyBorder="1" applyAlignment="1">
      <alignment horizontal="center"/>
    </xf>
    <xf numFmtId="2" fontId="38" fillId="0" borderId="23" xfId="0" applyNumberFormat="1" applyFont="1" applyFill="1" applyBorder="1" applyAlignment="1">
      <alignment horizontal="center"/>
    </xf>
    <xf numFmtId="0" fontId="38" fillId="0" borderId="29" xfId="0" applyFont="1" applyFill="1" applyBorder="1" applyAlignment="1">
      <alignment horizontal="center"/>
    </xf>
    <xf numFmtId="0" fontId="39" fillId="0" borderId="78" xfId="0" applyFont="1" applyBorder="1" applyAlignment="1">
      <alignment horizontal="center" vertical="top" wrapText="1"/>
    </xf>
    <xf numFmtId="0" fontId="39" fillId="0" borderId="79" xfId="0" applyFont="1" applyBorder="1" applyAlignment="1">
      <alignment horizontal="center" vertical="top" wrapText="1"/>
    </xf>
    <xf numFmtId="0" fontId="18" fillId="0" borderId="23" xfId="0" applyFont="1" applyFill="1" applyBorder="1" applyAlignment="1">
      <alignment horizontal="left" wrapText="1"/>
    </xf>
    <xf numFmtId="49" fontId="20" fillId="0" borderId="29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8" fillId="0" borderId="4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 horizontal="left" wrapText="1"/>
    </xf>
    <xf numFmtId="0" fontId="38" fillId="0" borderId="0" xfId="0" applyFont="1" applyFill="1" applyBorder="1" applyAlignment="1">
      <alignment horizontal="center"/>
    </xf>
    <xf numFmtId="2" fontId="38" fillId="0" borderId="0" xfId="0" applyNumberFormat="1" applyFont="1" applyFill="1" applyBorder="1" applyAlignment="1">
      <alignment horizontal="center"/>
    </xf>
    <xf numFmtId="49" fontId="20" fillId="0" borderId="41" xfId="0" applyNumberFormat="1" applyFont="1" applyFill="1" applyBorder="1" applyAlignment="1" applyProtection="1">
      <alignment horizontal="center" vertical="center"/>
      <protection/>
    </xf>
    <xf numFmtId="49" fontId="20" fillId="0" borderId="37" xfId="0" applyNumberFormat="1" applyFont="1" applyFill="1" applyBorder="1" applyAlignment="1" applyProtection="1">
      <alignment horizontal="center" vertical="center"/>
      <protection/>
    </xf>
    <xf numFmtId="0" fontId="19" fillId="0" borderId="40" xfId="0" applyNumberFormat="1" applyFont="1" applyFill="1" applyBorder="1" applyAlignment="1" applyProtection="1">
      <alignment horizontal="left" vertical="top" wrapText="1"/>
      <protection/>
    </xf>
    <xf numFmtId="0" fontId="0" fillId="0" borderId="30" xfId="0" applyFont="1" applyFill="1" applyBorder="1" applyAlignment="1">
      <alignment horizontal="center"/>
    </xf>
    <xf numFmtId="2" fontId="38" fillId="0" borderId="3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4" xfId="0" applyFill="1" applyBorder="1" applyAlignment="1">
      <alignment/>
    </xf>
    <xf numFmtId="0" fontId="18" fillId="0" borderId="40" xfId="0" applyFont="1" applyFill="1" applyBorder="1" applyAlignment="1">
      <alignment horizontal="left" wrapText="1"/>
    </xf>
    <xf numFmtId="2" fontId="38" fillId="0" borderId="33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49" fontId="17" fillId="0" borderId="12" xfId="0" applyNumberFormat="1" applyFont="1" applyFill="1" applyBorder="1" applyAlignment="1" applyProtection="1">
      <alignment horizontal="center" vertical="center"/>
      <protection/>
    </xf>
    <xf numFmtId="49" fontId="20" fillId="0" borderId="37" xfId="0" applyNumberFormat="1" applyFont="1" applyFill="1" applyBorder="1" applyAlignment="1" applyProtection="1">
      <alignment horizontal="center" vertical="center"/>
      <protection/>
    </xf>
    <xf numFmtId="0" fontId="29" fillId="0" borderId="0" xfId="0" applyNumberFormat="1" applyFont="1" applyFill="1" applyBorder="1" applyAlignment="1" applyProtection="1">
      <alignment vertical="top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69" xfId="0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top"/>
      <protection/>
    </xf>
    <xf numFmtId="49" fontId="17" fillId="0" borderId="7" xfId="0" applyNumberFormat="1" applyFont="1" applyFill="1" applyBorder="1" applyAlignment="1" applyProtection="1">
      <alignment horizontal="center" vertical="center" wrapText="1"/>
      <protection/>
    </xf>
    <xf numFmtId="49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3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55" xfId="0" applyFont="1" applyFill="1" applyBorder="1" applyAlignment="1">
      <alignment horizontal="center" vertical="center" wrapText="1"/>
    </xf>
    <xf numFmtId="0" fontId="29" fillId="0" borderId="55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29" fillId="0" borderId="32" xfId="0" applyNumberFormat="1" applyFont="1" applyFill="1" applyBorder="1" applyAlignment="1" applyProtection="1">
      <alignment horizontal="center" vertical="top" wrapText="1"/>
      <protection/>
    </xf>
    <xf numFmtId="0" fontId="29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74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6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18" fillId="0" borderId="75" xfId="0" applyNumberFormat="1" applyFont="1" applyFill="1" applyBorder="1" applyAlignment="1" applyProtection="1">
      <alignment horizontal="center" vertical="top" wrapText="1"/>
      <protection/>
    </xf>
    <xf numFmtId="0" fontId="18" fillId="0" borderId="39" xfId="0" applyNumberFormat="1" applyFont="1" applyFill="1" applyBorder="1" applyAlignment="1" applyProtection="1">
      <alignment horizontal="center" vertical="top" wrapText="1"/>
      <protection/>
    </xf>
    <xf numFmtId="0" fontId="18" fillId="0" borderId="50" xfId="0" applyNumberFormat="1" applyFont="1" applyFill="1" applyBorder="1" applyAlignment="1" applyProtection="1">
      <alignment horizontal="center" vertical="center" wrapText="1"/>
      <protection/>
    </xf>
    <xf numFmtId="0" fontId="18" fillId="0" borderId="51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31" xfId="0" applyNumberFormat="1" applyFont="1" applyFill="1" applyBorder="1" applyAlignment="1" applyProtection="1">
      <alignment horizontal="center" vertical="center" wrapText="1"/>
      <protection/>
    </xf>
    <xf numFmtId="0" fontId="18" fillId="0" borderId="57" xfId="0" applyNumberFormat="1" applyFont="1" applyFill="1" applyBorder="1" applyAlignment="1" applyProtection="1">
      <alignment horizontal="center" vertical="top" wrapText="1"/>
      <protection/>
    </xf>
    <xf numFmtId="0" fontId="18" fillId="0" borderId="58" xfId="0" applyNumberFormat="1" applyFont="1" applyFill="1" applyBorder="1" applyAlignment="1" applyProtection="1">
      <alignment horizontal="center" vertical="top" wrapText="1"/>
      <protection/>
    </xf>
    <xf numFmtId="0" fontId="18" fillId="0" borderId="65" xfId="0" applyNumberFormat="1" applyFont="1" applyFill="1" applyBorder="1" applyAlignment="1" applyProtection="1">
      <alignment horizontal="center" vertical="top" wrapText="1"/>
      <protection/>
    </xf>
    <xf numFmtId="0" fontId="29" fillId="0" borderId="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56" xfId="0" applyNumberFormat="1" applyFont="1" applyFill="1" applyBorder="1" applyAlignment="1" applyProtection="1">
      <alignment horizontal="center" vertical="top" wrapText="1"/>
      <protection/>
    </xf>
    <xf numFmtId="0" fontId="18" fillId="2" borderId="76" xfId="0" applyNumberFormat="1" applyFont="1" applyFill="1" applyBorder="1" applyAlignment="1" applyProtection="1">
      <alignment horizontal="center" vertical="top" wrapText="1"/>
      <protection/>
    </xf>
    <xf numFmtId="0" fontId="18" fillId="2" borderId="42" xfId="0" applyNumberFormat="1" applyFont="1" applyFill="1" applyBorder="1" applyAlignment="1" applyProtection="1">
      <alignment horizontal="center" vertical="top" wrapText="1"/>
      <protection/>
    </xf>
    <xf numFmtId="0" fontId="18" fillId="2" borderId="66" xfId="0" applyNumberFormat="1" applyFont="1" applyFill="1" applyBorder="1" applyAlignment="1" applyProtection="1">
      <alignment horizontal="center" vertical="top" wrapText="1"/>
      <protection/>
    </xf>
    <xf numFmtId="0" fontId="31" fillId="0" borderId="0" xfId="0" applyNumberFormat="1" applyFont="1" applyFill="1" applyBorder="1" applyAlignment="1" applyProtection="1">
      <alignment horizontal="center" vertical="top"/>
      <protection/>
    </xf>
    <xf numFmtId="0" fontId="29" fillId="0" borderId="74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top" wrapText="1"/>
      <protection/>
    </xf>
    <xf numFmtId="0" fontId="39" fillId="0" borderId="80" xfId="0" applyFont="1" applyBorder="1" applyAlignment="1">
      <alignment horizontal="center" vertical="top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68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9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81" xfId="0" applyFont="1" applyFill="1" applyBorder="1" applyAlignment="1">
      <alignment horizontal="center" vertical="center" wrapText="1"/>
    </xf>
    <xf numFmtId="0" fontId="18" fillId="0" borderId="82" xfId="0" applyFont="1" applyFill="1" applyBorder="1" applyAlignment="1">
      <alignment horizontal="center" vertical="center" wrapText="1"/>
    </xf>
    <xf numFmtId="0" fontId="18" fillId="0" borderId="83" xfId="0" applyFont="1" applyFill="1" applyBorder="1" applyAlignment="1">
      <alignment horizontal="center" vertical="center" wrapText="1"/>
    </xf>
    <xf numFmtId="0" fontId="18" fillId="0" borderId="84" xfId="0" applyFont="1" applyFill="1" applyBorder="1" applyAlignment="1">
      <alignment horizontal="center" vertical="center" wrapText="1"/>
    </xf>
    <xf numFmtId="0" fontId="40" fillId="0" borderId="85" xfId="0" applyFont="1" applyBorder="1" applyAlignment="1">
      <alignment horizontal="center" vertical="top" wrapText="1"/>
    </xf>
    <xf numFmtId="0" fontId="40" fillId="0" borderId="86" xfId="0" applyFont="1" applyBorder="1" applyAlignment="1">
      <alignment horizontal="center" vertical="top" wrapText="1"/>
    </xf>
    <xf numFmtId="0" fontId="18" fillId="0" borderId="57" xfId="0" applyFont="1" applyFill="1" applyBorder="1" applyAlignment="1">
      <alignment horizontal="left" vertical="center" wrapText="1"/>
    </xf>
    <xf numFmtId="0" fontId="18" fillId="0" borderId="65" xfId="0" applyFont="1" applyFill="1" applyBorder="1" applyAlignment="1">
      <alignment horizontal="left" vertical="center" wrapText="1"/>
    </xf>
    <xf numFmtId="0" fontId="40" fillId="0" borderId="87" xfId="0" applyFont="1" applyBorder="1" applyAlignment="1">
      <alignment horizontal="center" vertical="top" wrapText="1"/>
    </xf>
    <xf numFmtId="0" fontId="40" fillId="0" borderId="88" xfId="0" applyFont="1" applyBorder="1" applyAlignment="1">
      <alignment horizontal="center" vertical="top" wrapText="1"/>
    </xf>
    <xf numFmtId="0" fontId="40" fillId="0" borderId="79" xfId="0" applyFont="1" applyBorder="1" applyAlignment="1">
      <alignment horizontal="center" vertical="top" wrapText="1"/>
    </xf>
    <xf numFmtId="0" fontId="18" fillId="0" borderId="89" xfId="0" applyFont="1" applyFill="1" applyBorder="1" applyAlignment="1">
      <alignment horizontal="left" vertical="top" wrapText="1"/>
    </xf>
    <xf numFmtId="0" fontId="18" fillId="0" borderId="83" xfId="0" applyFont="1" applyFill="1" applyBorder="1" applyAlignment="1">
      <alignment horizontal="left" vertical="top" wrapText="1"/>
    </xf>
    <xf numFmtId="0" fontId="18" fillId="0" borderId="90" xfId="0" applyFont="1" applyFill="1" applyBorder="1" applyAlignment="1">
      <alignment horizontal="left" vertical="top" wrapText="1"/>
    </xf>
    <xf numFmtId="0" fontId="18" fillId="0" borderId="89" xfId="0" applyFont="1" applyFill="1" applyBorder="1" applyAlignment="1">
      <alignment horizontal="left" vertical="center" wrapText="1"/>
    </xf>
    <xf numFmtId="0" fontId="18" fillId="0" borderId="83" xfId="0" applyFont="1" applyFill="1" applyBorder="1" applyAlignment="1">
      <alignment horizontal="left" vertical="center" wrapText="1"/>
    </xf>
    <xf numFmtId="0" fontId="3" fillId="0" borderId="88" xfId="0" applyFont="1" applyBorder="1" applyAlignment="1">
      <alignment/>
    </xf>
    <xf numFmtId="0" fontId="3" fillId="0" borderId="79" xfId="0" applyFont="1" applyBorder="1" applyAlignment="1">
      <alignment/>
    </xf>
    <xf numFmtId="49" fontId="20" fillId="0" borderId="53" xfId="0" applyNumberFormat="1" applyFont="1" applyFill="1" applyBorder="1" applyAlignment="1" applyProtection="1">
      <alignment horizontal="center" vertical="center"/>
      <protection/>
    </xf>
    <xf numFmtId="49" fontId="20" fillId="0" borderId="35" xfId="0" applyNumberFormat="1" applyFont="1" applyFill="1" applyBorder="1" applyAlignment="1" applyProtection="1">
      <alignment horizontal="center" vertical="center"/>
      <protection/>
    </xf>
    <xf numFmtId="0" fontId="18" fillId="0" borderId="54" xfId="0" applyFont="1" applyFill="1" applyBorder="1" applyAlignment="1">
      <alignment horizontal="left" wrapText="1"/>
    </xf>
    <xf numFmtId="0" fontId="18" fillId="0" borderId="23" xfId="0" applyFont="1" applyFill="1" applyBorder="1" applyAlignment="1">
      <alignment horizontal="left" wrapText="1"/>
    </xf>
    <xf numFmtId="49" fontId="20" fillId="0" borderId="52" xfId="0" applyNumberFormat="1" applyFont="1" applyFill="1" applyBorder="1" applyAlignment="1" applyProtection="1">
      <alignment horizontal="center" vertical="center"/>
      <protection/>
    </xf>
    <xf numFmtId="49" fontId="20" fillId="0" borderId="51" xfId="0" applyNumberFormat="1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>
      <alignment horizontal="left" wrapText="1"/>
    </xf>
    <xf numFmtId="0" fontId="18" fillId="0" borderId="31" xfId="0" applyFont="1" applyFill="1" applyBorder="1" applyAlignment="1">
      <alignment horizontal="left" wrapText="1"/>
    </xf>
    <xf numFmtId="0" fontId="18" fillId="0" borderId="54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left" vertical="center" wrapText="1"/>
    </xf>
    <xf numFmtId="49" fontId="20" fillId="0" borderId="50" xfId="0" applyNumberFormat="1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>
      <alignment horizontal="left" wrapText="1"/>
    </xf>
    <xf numFmtId="0" fontId="29" fillId="0" borderId="10" xfId="0" applyFont="1" applyFill="1" applyBorder="1" applyAlignment="1">
      <alignment horizontal="center" vertical="center" wrapText="1"/>
    </xf>
    <xf numFmtId="49" fontId="17" fillId="0" borderId="50" xfId="0" applyNumberFormat="1" applyFont="1" applyFill="1" applyBorder="1" applyAlignment="1" applyProtection="1">
      <alignment horizontal="center" vertical="center" wrapText="1"/>
      <protection/>
    </xf>
    <xf numFmtId="49" fontId="17" fillId="0" borderId="52" xfId="0" applyNumberFormat="1" applyFont="1" applyFill="1" applyBorder="1" applyAlignment="1" applyProtection="1">
      <alignment horizontal="center" vertical="center" wrapText="1"/>
      <protection/>
    </xf>
    <xf numFmtId="49" fontId="17" fillId="0" borderId="51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76" xfId="0" applyNumberFormat="1" applyFont="1" applyFill="1" applyBorder="1" applyAlignment="1" applyProtection="1">
      <alignment horizontal="center" vertical="center" wrapText="1"/>
      <protection/>
    </xf>
    <xf numFmtId="0" fontId="18" fillId="0" borderId="42" xfId="0" applyNumberFormat="1" applyFont="1" applyFill="1" applyBorder="1" applyAlignment="1" applyProtection="1">
      <alignment horizontal="center" vertical="center" wrapText="1"/>
      <protection/>
    </xf>
    <xf numFmtId="0" fontId="18" fillId="0" borderId="66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Font="1" applyFill="1" applyBorder="1" applyAlignment="1">
      <alignment horizontal="center" wrapText="1"/>
    </xf>
    <xf numFmtId="0" fontId="18" fillId="0" borderId="29" xfId="0" applyFont="1" applyFill="1" applyBorder="1" applyAlignment="1">
      <alignment horizontal="center" wrapText="1"/>
    </xf>
    <xf numFmtId="0" fontId="18" fillId="0" borderId="54" xfId="0" applyFont="1" applyFill="1" applyBorder="1" applyAlignment="1">
      <alignment horizontal="center" wrapText="1"/>
    </xf>
    <xf numFmtId="0" fontId="18" fillId="0" borderId="23" xfId="0" applyFont="1" applyFill="1" applyBorder="1" applyAlignment="1">
      <alignment horizontal="center" wrapText="1"/>
    </xf>
    <xf numFmtId="49" fontId="20" fillId="0" borderId="7" xfId="0" applyNumberFormat="1" applyFont="1" applyFill="1" applyBorder="1" applyAlignment="1" applyProtection="1">
      <alignment horizontal="center" vertical="center"/>
      <protection/>
    </xf>
    <xf numFmtId="49" fontId="20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8" xfId="0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center" wrapText="1"/>
    </xf>
    <xf numFmtId="49" fontId="20" fillId="0" borderId="29" xfId="0" applyNumberFormat="1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>
      <alignment horizontal="center" wrapText="1"/>
    </xf>
    <xf numFmtId="49" fontId="20" fillId="0" borderId="19" xfId="0" applyNumberFormat="1" applyFont="1" applyFill="1" applyBorder="1" applyAlignment="1" applyProtection="1">
      <alignment horizontal="center" vertical="center"/>
      <protection/>
    </xf>
    <xf numFmtId="0" fontId="18" fillId="0" borderId="55" xfId="0" applyNumberFormat="1" applyFont="1" applyFill="1" applyBorder="1" applyAlignment="1" applyProtection="1">
      <alignment horizontal="center" vertical="top" wrapText="1"/>
      <protection/>
    </xf>
    <xf numFmtId="0" fontId="18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/>
    </xf>
    <xf numFmtId="3" fontId="9" fillId="0" borderId="18" xfId="0" applyNumberFormat="1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3" fontId="9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left"/>
    </xf>
    <xf numFmtId="3" fontId="3" fillId="0" borderId="0" xfId="0" applyNumberFormat="1" applyFont="1" applyAlignment="1">
      <alignment horizontal="left"/>
    </xf>
    <xf numFmtId="0" fontId="18" fillId="0" borderId="74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left" vertical="center" wrapText="1"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3" xfId="0" applyNumberFormat="1" applyFont="1" applyFill="1" applyBorder="1" applyAlignment="1" applyProtection="1">
      <alignment horizontal="center" vertical="top" wrapText="1"/>
      <protection/>
    </xf>
    <xf numFmtId="0" fontId="18" fillId="0" borderId="91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 indent="5"/>
      <protection/>
    </xf>
    <xf numFmtId="0" fontId="18" fillId="0" borderId="21" xfId="0" applyNumberFormat="1" applyFont="1" applyFill="1" applyBorder="1" applyAlignment="1" applyProtection="1">
      <alignment horizontal="left" vertical="top" wrapText="1" indent="5"/>
      <protection/>
    </xf>
    <xf numFmtId="0" fontId="17" fillId="0" borderId="50" xfId="0" applyNumberFormat="1" applyFont="1" applyFill="1" applyBorder="1" applyAlignment="1" applyProtection="1">
      <alignment horizontal="center" vertical="top" wrapText="1"/>
      <protection/>
    </xf>
    <xf numFmtId="0" fontId="17" fillId="0" borderId="52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76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3" borderId="76" xfId="0" applyFont="1" applyFill="1" applyBorder="1" applyAlignment="1">
      <alignment horizontal="center"/>
    </xf>
    <xf numFmtId="0" fontId="1" fillId="3" borderId="66" xfId="0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24" fillId="0" borderId="56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3" fontId="25" fillId="0" borderId="16" xfId="0" applyNumberFormat="1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3" fontId="25" fillId="0" borderId="18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18" fillId="2" borderId="50" xfId="0" applyNumberFormat="1" applyFont="1" applyFill="1" applyBorder="1" applyAlignment="1" applyProtection="1">
      <alignment horizontal="center" vertical="top" wrapText="1"/>
      <protection/>
    </xf>
    <xf numFmtId="0" fontId="18" fillId="2" borderId="5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3" fontId="14" fillId="0" borderId="18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3" fontId="14" fillId="0" borderId="1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0" fillId="0" borderId="26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view="pageBreakPreview" zoomScaleSheetLayoutView="100" workbookViewId="0" topLeftCell="A4">
      <selection activeCell="C18" sqref="C18"/>
    </sheetView>
  </sheetViews>
  <sheetFormatPr defaultColWidth="9.00390625" defaultRowHeight="12.75"/>
  <cols>
    <col min="1" max="1" width="5.125" style="515" customWidth="1"/>
    <col min="2" max="2" width="46.25390625" style="211" customWidth="1"/>
    <col min="3" max="3" width="11.125" style="211" customWidth="1"/>
    <col min="4" max="4" width="11.375" style="211" customWidth="1"/>
    <col min="5" max="5" width="11.125" style="211" customWidth="1"/>
    <col min="6" max="6" width="11.375" style="211" customWidth="1"/>
    <col min="7" max="7" width="11.25390625" style="211" customWidth="1"/>
    <col min="8" max="8" width="11.375" style="211" customWidth="1"/>
    <col min="9" max="9" width="9.00390625" style="211" customWidth="1"/>
    <col min="10" max="10" width="8.75390625" style="211" customWidth="1"/>
    <col min="11" max="11" width="9.375" style="211" customWidth="1"/>
    <col min="12" max="13" width="8.125" style="211" customWidth="1"/>
    <col min="14" max="14" width="12.125" style="211" customWidth="1"/>
    <col min="15" max="15" width="10.375" style="211" customWidth="1"/>
    <col min="16" max="16" width="9.125" style="211" customWidth="1"/>
    <col min="17" max="17" width="11.75390625" style="211" customWidth="1"/>
    <col min="18" max="18" width="10.375" style="211" customWidth="1"/>
    <col min="19" max="19" width="9.875" style="211" customWidth="1"/>
    <col min="20" max="20" width="5.625" style="211" customWidth="1"/>
    <col min="21" max="21" width="5.125" style="211" customWidth="1"/>
    <col min="22" max="16384" width="9.125" style="211" customWidth="1"/>
  </cols>
  <sheetData>
    <row r="1" spans="1:19" ht="15.75">
      <c r="A1" s="522"/>
      <c r="B1" s="522"/>
      <c r="C1" s="522"/>
      <c r="D1" s="522"/>
      <c r="E1" s="522"/>
      <c r="F1" s="522"/>
      <c r="O1" s="523" t="s">
        <v>216</v>
      </c>
      <c r="P1" s="524"/>
      <c r="S1" s="524"/>
    </row>
    <row r="2" spans="1:19" ht="16.5">
      <c r="A2" s="522"/>
      <c r="B2" s="522"/>
      <c r="C2" s="522"/>
      <c r="D2" s="522"/>
      <c r="E2" s="522"/>
      <c r="F2" s="522"/>
      <c r="O2" s="525" t="s">
        <v>220</v>
      </c>
      <c r="P2" s="526"/>
      <c r="S2" s="526"/>
    </row>
    <row r="3" spans="1:19" ht="16.5">
      <c r="A3" s="522"/>
      <c r="B3" s="522"/>
      <c r="C3" s="522"/>
      <c r="D3" s="522"/>
      <c r="E3" s="522"/>
      <c r="F3" s="522"/>
      <c r="O3" s="525" t="s">
        <v>221</v>
      </c>
      <c r="P3" s="526"/>
      <c r="S3" s="526"/>
    </row>
    <row r="4" spans="1:19" ht="18.75">
      <c r="A4" s="522"/>
      <c r="B4" s="823" t="s">
        <v>217</v>
      </c>
      <c r="C4" s="823"/>
      <c r="D4" s="823"/>
      <c r="E4" s="823"/>
      <c r="F4" s="823"/>
      <c r="G4" s="823"/>
      <c r="H4" s="823"/>
      <c r="I4" s="823"/>
      <c r="J4" s="823"/>
      <c r="K4" s="823"/>
      <c r="L4" s="823"/>
      <c r="M4" s="823"/>
      <c r="N4" s="823"/>
      <c r="O4" s="823"/>
      <c r="P4" s="823"/>
      <c r="Q4" s="823"/>
      <c r="R4" s="823"/>
      <c r="S4" s="823"/>
    </row>
    <row r="5" spans="1:19" ht="16.5">
      <c r="A5" s="522"/>
      <c r="B5" s="788" t="s">
        <v>218</v>
      </c>
      <c r="C5" s="788"/>
      <c r="D5" s="788"/>
      <c r="E5" s="788"/>
      <c r="F5" s="788"/>
      <c r="G5" s="788"/>
      <c r="H5" s="788"/>
      <c r="I5" s="788"/>
      <c r="J5" s="788"/>
      <c r="K5" s="788"/>
      <c r="L5" s="788"/>
      <c r="M5" s="788"/>
      <c r="N5" s="788"/>
      <c r="O5" s="788"/>
      <c r="P5" s="788"/>
      <c r="Q5" s="788"/>
      <c r="R5" s="788"/>
      <c r="S5" s="788"/>
    </row>
    <row r="6" spans="1:19" ht="16.5">
      <c r="A6" s="788" t="s">
        <v>247</v>
      </c>
      <c r="B6" s="788"/>
      <c r="C6" s="788"/>
      <c r="D6" s="788"/>
      <c r="E6" s="788"/>
      <c r="F6" s="788"/>
      <c r="G6" s="788"/>
      <c r="H6" s="788"/>
      <c r="I6" s="788"/>
      <c r="J6" s="788"/>
      <c r="K6" s="788"/>
      <c r="L6" s="788"/>
      <c r="M6" s="788"/>
      <c r="N6" s="788"/>
      <c r="O6" s="788"/>
      <c r="P6" s="788"/>
      <c r="Q6" s="788"/>
      <c r="R6" s="788"/>
      <c r="S6" s="788"/>
    </row>
    <row r="7" spans="1:19" ht="16.5" customHeight="1">
      <c r="A7" s="788" t="s">
        <v>222</v>
      </c>
      <c r="B7" s="788"/>
      <c r="C7" s="788"/>
      <c r="D7" s="788"/>
      <c r="E7" s="788"/>
      <c r="F7" s="788"/>
      <c r="G7" s="788"/>
      <c r="H7" s="788"/>
      <c r="I7" s="788"/>
      <c r="J7" s="788"/>
      <c r="K7" s="788"/>
      <c r="L7" s="788"/>
      <c r="M7" s="788"/>
      <c r="N7" s="788"/>
      <c r="O7" s="788"/>
      <c r="P7" s="788"/>
      <c r="Q7" s="788"/>
      <c r="R7" s="788"/>
      <c r="S7" s="788"/>
    </row>
    <row r="8" spans="1:19" ht="16.5">
      <c r="A8" s="788" t="s">
        <v>219</v>
      </c>
      <c r="B8" s="788"/>
      <c r="C8" s="788"/>
      <c r="D8" s="788"/>
      <c r="E8" s="788"/>
      <c r="F8" s="788"/>
      <c r="G8" s="788"/>
      <c r="H8" s="788"/>
      <c r="I8" s="788"/>
      <c r="J8" s="788"/>
      <c r="K8" s="788"/>
      <c r="L8" s="788"/>
      <c r="M8" s="788"/>
      <c r="N8" s="788"/>
      <c r="O8" s="788"/>
      <c r="P8" s="788"/>
      <c r="Q8" s="788"/>
      <c r="R8" s="788"/>
      <c r="S8" s="788"/>
    </row>
    <row r="9" spans="1:13" ht="16.5">
      <c r="A9" s="522"/>
      <c r="B9" s="539" t="s">
        <v>223</v>
      </c>
      <c r="C9" s="539"/>
      <c r="D9" s="539"/>
      <c r="E9" s="522"/>
      <c r="F9" s="522"/>
      <c r="G9" s="522"/>
      <c r="H9" s="522"/>
      <c r="I9" s="522"/>
      <c r="J9" s="522"/>
      <c r="K9" s="522"/>
      <c r="L9" s="522"/>
      <c r="M9" s="522"/>
    </row>
    <row r="10" spans="1:13" ht="16.5">
      <c r="A10" s="522"/>
      <c r="B10" s="539" t="s">
        <v>224</v>
      </c>
      <c r="C10" s="539"/>
      <c r="D10" s="539"/>
      <c r="E10" s="522"/>
      <c r="F10" s="522"/>
      <c r="G10" s="522"/>
      <c r="H10" s="522"/>
      <c r="I10" s="522"/>
      <c r="J10" s="522"/>
      <c r="K10" s="522"/>
      <c r="L10" s="522"/>
      <c r="M10" s="522"/>
    </row>
    <row r="11" spans="1:13" ht="17.25" thickBot="1">
      <c r="A11" s="522"/>
      <c r="B11" s="539" t="s">
        <v>246</v>
      </c>
      <c r="C11" s="539"/>
      <c r="D11" s="539"/>
      <c r="E11" s="538">
        <v>15.2</v>
      </c>
      <c r="F11" s="538">
        <v>15.2</v>
      </c>
      <c r="G11" s="538">
        <v>13.06</v>
      </c>
      <c r="H11" s="538">
        <v>13.06</v>
      </c>
      <c r="I11" s="522"/>
      <c r="J11" s="522"/>
      <c r="K11" s="522"/>
      <c r="L11" s="522"/>
      <c r="M11" s="522"/>
    </row>
    <row r="12" spans="1:21" ht="36" customHeight="1" thickBot="1">
      <c r="A12" s="789" t="s">
        <v>143</v>
      </c>
      <c r="B12" s="786" t="s">
        <v>169</v>
      </c>
      <c r="C12" s="802" t="s">
        <v>238</v>
      </c>
      <c r="D12" s="803"/>
      <c r="E12" s="806" t="s">
        <v>239</v>
      </c>
      <c r="F12" s="819"/>
      <c r="G12" s="819"/>
      <c r="H12" s="807"/>
      <c r="I12" s="806" t="s">
        <v>240</v>
      </c>
      <c r="J12" s="807"/>
      <c r="K12" s="806" t="s">
        <v>241</v>
      </c>
      <c r="L12" s="807"/>
      <c r="M12" s="812" t="s">
        <v>243</v>
      </c>
      <c r="N12" s="806" t="s">
        <v>245</v>
      </c>
      <c r="O12" s="819"/>
      <c r="P12" s="819"/>
      <c r="Q12" s="819"/>
      <c r="R12" s="819"/>
      <c r="S12" s="807"/>
      <c r="T12" s="795" t="s">
        <v>242</v>
      </c>
      <c r="U12" s="796"/>
    </row>
    <row r="13" spans="1:21" ht="69" customHeight="1">
      <c r="A13" s="790"/>
      <c r="B13" s="817"/>
      <c r="C13" s="804"/>
      <c r="D13" s="805"/>
      <c r="E13" s="555" t="s">
        <v>233</v>
      </c>
      <c r="F13" s="540" t="s">
        <v>167</v>
      </c>
      <c r="G13" s="540" t="s">
        <v>236</v>
      </c>
      <c r="H13" s="541" t="s">
        <v>167</v>
      </c>
      <c r="I13" s="808" t="s">
        <v>233</v>
      </c>
      <c r="J13" s="810" t="s">
        <v>167</v>
      </c>
      <c r="K13" s="808" t="s">
        <v>233</v>
      </c>
      <c r="L13" s="810" t="s">
        <v>167</v>
      </c>
      <c r="M13" s="813"/>
      <c r="N13" s="820" t="s">
        <v>211</v>
      </c>
      <c r="O13" s="821"/>
      <c r="P13" s="822"/>
      <c r="Q13" s="820" t="s">
        <v>167</v>
      </c>
      <c r="R13" s="821"/>
      <c r="S13" s="822"/>
      <c r="T13" s="797"/>
      <c r="U13" s="787"/>
    </row>
    <row r="14" spans="1:21" ht="67.5" customHeight="1" thickBot="1">
      <c r="A14" s="785"/>
      <c r="B14" s="818"/>
      <c r="C14" s="556" t="s">
        <v>212</v>
      </c>
      <c r="D14" s="278" t="s">
        <v>234</v>
      </c>
      <c r="E14" s="556" t="s">
        <v>212</v>
      </c>
      <c r="F14" s="277" t="s">
        <v>212</v>
      </c>
      <c r="G14" s="277" t="s">
        <v>234</v>
      </c>
      <c r="H14" s="278" t="s">
        <v>235</v>
      </c>
      <c r="I14" s="809"/>
      <c r="J14" s="811"/>
      <c r="K14" s="809"/>
      <c r="L14" s="811"/>
      <c r="M14" s="814"/>
      <c r="N14" s="276" t="s">
        <v>213</v>
      </c>
      <c r="O14" s="277" t="s">
        <v>214</v>
      </c>
      <c r="P14" s="278" t="s">
        <v>84</v>
      </c>
      <c r="Q14" s="595" t="s">
        <v>213</v>
      </c>
      <c r="R14" s="596" t="s">
        <v>214</v>
      </c>
      <c r="S14" s="278" t="s">
        <v>84</v>
      </c>
      <c r="T14" s="220"/>
      <c r="U14" s="645"/>
    </row>
    <row r="15" spans="1:19" ht="24.75" customHeight="1" thickBot="1">
      <c r="A15" s="508">
        <v>1</v>
      </c>
      <c r="B15" s="815" t="s">
        <v>177</v>
      </c>
      <c r="C15" s="816"/>
      <c r="D15" s="816"/>
      <c r="E15" s="816"/>
      <c r="F15" s="816"/>
      <c r="G15" s="816"/>
      <c r="H15" s="816"/>
      <c r="I15" s="816"/>
      <c r="J15" s="816"/>
      <c r="K15" s="816"/>
      <c r="L15" s="816"/>
      <c r="M15" s="816"/>
      <c r="N15" s="816"/>
      <c r="O15" s="816"/>
      <c r="P15" s="816"/>
      <c r="Q15" s="816"/>
      <c r="R15" s="816"/>
      <c r="S15" s="816"/>
    </row>
    <row r="16" spans="1:21" ht="51" customHeight="1">
      <c r="A16" s="509" t="s">
        <v>179</v>
      </c>
      <c r="B16" s="557" t="s">
        <v>168</v>
      </c>
      <c r="C16" s="620">
        <v>5.5</v>
      </c>
      <c r="D16" s="621">
        <v>9.4</v>
      </c>
      <c r="E16" s="560">
        <v>4.88</v>
      </c>
      <c r="F16" s="561">
        <v>5.35</v>
      </c>
      <c r="G16" s="561">
        <v>8.47</v>
      </c>
      <c r="H16" s="562">
        <v>9.28</v>
      </c>
      <c r="I16" s="626">
        <f>E16/C16*100</f>
        <v>88.72727272727272</v>
      </c>
      <c r="J16" s="627">
        <f>F16/C16*100</f>
        <v>97.27272727272727</v>
      </c>
      <c r="K16" s="626">
        <f>G16/D16*100</f>
        <v>90.1063829787234</v>
      </c>
      <c r="L16" s="627">
        <f>H16/D16*100</f>
        <v>98.72340425531914</v>
      </c>
      <c r="M16" s="630">
        <v>187.59</v>
      </c>
      <c r="N16" s="582">
        <v>74.176</v>
      </c>
      <c r="O16" s="583">
        <v>110.61820000000002</v>
      </c>
      <c r="P16" s="584">
        <v>184.8</v>
      </c>
      <c r="Q16" s="598">
        <v>81.32</v>
      </c>
      <c r="R16" s="583">
        <v>121.1968</v>
      </c>
      <c r="S16" s="562">
        <v>202.52</v>
      </c>
      <c r="T16" s="626">
        <f>P16/M16*100</f>
        <v>98.51271389732929</v>
      </c>
      <c r="U16" s="625">
        <f>S16/M16*100</f>
        <v>107.95884642038489</v>
      </c>
    </row>
    <row r="17" spans="1:21" ht="47.25" customHeight="1">
      <c r="A17" s="509" t="s">
        <v>180</v>
      </c>
      <c r="B17" s="558" t="s">
        <v>174</v>
      </c>
      <c r="C17" s="620">
        <v>6.8</v>
      </c>
      <c r="D17" s="621">
        <v>6.8</v>
      </c>
      <c r="E17" s="563"/>
      <c r="F17" s="530">
        <v>6.8</v>
      </c>
      <c r="G17" s="530"/>
      <c r="H17" s="564">
        <v>6.8</v>
      </c>
      <c r="I17" s="628">
        <f aca="true" t="shared" si="0" ref="I17:I24">E17/C17*100</f>
        <v>0</v>
      </c>
      <c r="J17" s="629">
        <f>F17/C17*100</f>
        <v>100</v>
      </c>
      <c r="K17" s="628">
        <f>G17/D17*100</f>
        <v>0</v>
      </c>
      <c r="L17" s="629">
        <f>H17/D17*100</f>
        <v>100</v>
      </c>
      <c r="M17" s="632">
        <v>174.7</v>
      </c>
      <c r="N17" s="563" t="s">
        <v>166</v>
      </c>
      <c r="O17" s="530" t="s">
        <v>166</v>
      </c>
      <c r="P17" s="566" t="s">
        <v>166</v>
      </c>
      <c r="Q17" s="599">
        <v>103.36</v>
      </c>
      <c r="R17" s="529">
        <v>88.808</v>
      </c>
      <c r="S17" s="566">
        <v>192.17</v>
      </c>
      <c r="T17" s="565" t="s">
        <v>166</v>
      </c>
      <c r="U17" s="646">
        <f>S17/M17*100</f>
        <v>110.00000000000001</v>
      </c>
    </row>
    <row r="18" spans="1:21" ht="44.25" customHeight="1">
      <c r="A18" s="509" t="s">
        <v>181</v>
      </c>
      <c r="B18" s="557" t="s">
        <v>170</v>
      </c>
      <c r="C18" s="622">
        <v>4</v>
      </c>
      <c r="D18" s="621">
        <v>6.2</v>
      </c>
      <c r="E18" s="565">
        <v>3.67</v>
      </c>
      <c r="F18" s="530" t="s">
        <v>166</v>
      </c>
      <c r="G18" s="532">
        <v>5.37</v>
      </c>
      <c r="H18" s="564" t="s">
        <v>166</v>
      </c>
      <c r="I18" s="628">
        <f t="shared" si="0"/>
        <v>91.75</v>
      </c>
      <c r="J18" s="564" t="s">
        <v>166</v>
      </c>
      <c r="K18" s="628">
        <f>G18/D18*100</f>
        <v>86.61290322580645</v>
      </c>
      <c r="L18" s="564" t="s">
        <v>166</v>
      </c>
      <c r="M18" s="606">
        <v>128.87</v>
      </c>
      <c r="N18" s="585">
        <v>55.784</v>
      </c>
      <c r="O18" s="529">
        <v>70.1322</v>
      </c>
      <c r="P18" s="566">
        <v>125.91</v>
      </c>
      <c r="Q18" s="563" t="s">
        <v>166</v>
      </c>
      <c r="R18" s="530" t="s">
        <v>166</v>
      </c>
      <c r="S18" s="566" t="s">
        <v>166</v>
      </c>
      <c r="T18" s="660">
        <f aca="true" t="shared" si="1" ref="T18:T24">P18/M18*100</f>
        <v>97.70311166291611</v>
      </c>
      <c r="U18" s="566" t="s">
        <v>166</v>
      </c>
    </row>
    <row r="19" spans="1:21" ht="46.5" customHeight="1">
      <c r="A19" s="509" t="s">
        <v>182</v>
      </c>
      <c r="B19" s="558" t="s">
        <v>175</v>
      </c>
      <c r="C19" s="620">
        <v>4.6</v>
      </c>
      <c r="D19" s="621">
        <v>4.6</v>
      </c>
      <c r="E19" s="563"/>
      <c r="F19" s="530">
        <v>4.6</v>
      </c>
      <c r="G19" s="530"/>
      <c r="H19" s="564">
        <v>4.6</v>
      </c>
      <c r="I19" s="628">
        <f t="shared" si="0"/>
        <v>0</v>
      </c>
      <c r="J19" s="629">
        <f>F19/C19*100</f>
        <v>100</v>
      </c>
      <c r="K19" s="628">
        <f>G19/D19*100</f>
        <v>0</v>
      </c>
      <c r="L19" s="629">
        <f>H19/D19*100</f>
        <v>100</v>
      </c>
      <c r="M19" s="632">
        <v>118.17</v>
      </c>
      <c r="N19" s="563" t="s">
        <v>166</v>
      </c>
      <c r="O19" s="530" t="s">
        <v>166</v>
      </c>
      <c r="P19" s="566" t="s">
        <v>166</v>
      </c>
      <c r="Q19" s="599">
        <v>69.92</v>
      </c>
      <c r="R19" s="529">
        <v>60.076</v>
      </c>
      <c r="S19" s="586">
        <v>130</v>
      </c>
      <c r="T19" s="565" t="s">
        <v>166</v>
      </c>
      <c r="U19" s="646">
        <f>S19/M19*100</f>
        <v>110.01100110011002</v>
      </c>
    </row>
    <row r="20" spans="1:21" ht="59.25" customHeight="1">
      <c r="A20" s="509" t="s">
        <v>183</v>
      </c>
      <c r="B20" s="557" t="s">
        <v>204</v>
      </c>
      <c r="C20" s="620">
        <v>6.8</v>
      </c>
      <c r="D20" s="621">
        <v>6.8</v>
      </c>
      <c r="E20" s="565">
        <v>7.48</v>
      </c>
      <c r="F20" s="532">
        <v>8.66</v>
      </c>
      <c r="G20" s="532">
        <v>7.48</v>
      </c>
      <c r="H20" s="566">
        <v>8.66</v>
      </c>
      <c r="I20" s="628">
        <f t="shared" si="0"/>
        <v>110.00000000000001</v>
      </c>
      <c r="J20" s="629">
        <f>F20/C20*100</f>
        <v>127.35294117647061</v>
      </c>
      <c r="K20" s="628">
        <f>G20/D20*100</f>
        <v>110.00000000000001</v>
      </c>
      <c r="L20" s="629">
        <f>H20/D20*100</f>
        <v>127.35294117647061</v>
      </c>
      <c r="M20" s="632">
        <v>174.7</v>
      </c>
      <c r="N20" s="585">
        <v>113.696</v>
      </c>
      <c r="O20" s="529">
        <v>97.68880000000001</v>
      </c>
      <c r="P20" s="566">
        <v>211.39</v>
      </c>
      <c r="Q20" s="585">
        <v>131.632</v>
      </c>
      <c r="R20" s="529">
        <v>113.09960000000001</v>
      </c>
      <c r="S20" s="566">
        <v>244.73</v>
      </c>
      <c r="T20" s="628">
        <f t="shared" si="1"/>
        <v>121.00171722953634</v>
      </c>
      <c r="U20" s="646">
        <f>S20/M20*100</f>
        <v>140.0858614768174</v>
      </c>
    </row>
    <row r="21" spans="1:21" ht="47.25" customHeight="1">
      <c r="A21" s="509" t="s">
        <v>184</v>
      </c>
      <c r="B21" s="557" t="s">
        <v>202</v>
      </c>
      <c r="C21" s="620">
        <v>4.6</v>
      </c>
      <c r="D21" s="621">
        <v>4.6</v>
      </c>
      <c r="E21" s="565">
        <v>5.52</v>
      </c>
      <c r="F21" s="530" t="s">
        <v>166</v>
      </c>
      <c r="G21" s="532">
        <v>5.52</v>
      </c>
      <c r="H21" s="564" t="s">
        <v>166</v>
      </c>
      <c r="I21" s="628">
        <f t="shared" si="0"/>
        <v>120</v>
      </c>
      <c r="J21" s="564" t="s">
        <v>166</v>
      </c>
      <c r="K21" s="628">
        <f>G21/D21*100</f>
        <v>120</v>
      </c>
      <c r="L21" s="564" t="s">
        <v>166</v>
      </c>
      <c r="M21" s="606">
        <v>118.17</v>
      </c>
      <c r="N21" s="585">
        <v>83.904</v>
      </c>
      <c r="O21" s="529">
        <v>72.0912</v>
      </c>
      <c r="P21" s="566">
        <v>155.99</v>
      </c>
      <c r="Q21" s="563" t="s">
        <v>166</v>
      </c>
      <c r="R21" s="530" t="s">
        <v>166</v>
      </c>
      <c r="S21" s="566" t="s">
        <v>166</v>
      </c>
      <c r="T21" s="660">
        <f t="shared" si="1"/>
        <v>132.00473893543202</v>
      </c>
      <c r="U21" s="566" t="s">
        <v>166</v>
      </c>
    </row>
    <row r="22" spans="1:21" ht="44.25" customHeight="1">
      <c r="A22" s="509" t="s">
        <v>185</v>
      </c>
      <c r="B22" s="557" t="s">
        <v>205</v>
      </c>
      <c r="C22" s="622"/>
      <c r="D22" s="616"/>
      <c r="E22" s="567">
        <v>7.21</v>
      </c>
      <c r="F22" s="530" t="s">
        <v>166</v>
      </c>
      <c r="G22" s="530" t="s">
        <v>166</v>
      </c>
      <c r="H22" s="564" t="s">
        <v>166</v>
      </c>
      <c r="I22" s="628"/>
      <c r="J22" s="629"/>
      <c r="K22" s="628"/>
      <c r="L22" s="629"/>
      <c r="M22" s="631"/>
      <c r="N22" s="585">
        <v>109.592</v>
      </c>
      <c r="O22" s="530" t="s">
        <v>166</v>
      </c>
      <c r="P22" s="586">
        <f>N22</f>
        <v>109.592</v>
      </c>
      <c r="Q22" s="563" t="s">
        <v>166</v>
      </c>
      <c r="R22" s="530" t="s">
        <v>166</v>
      </c>
      <c r="S22" s="566" t="s">
        <v>166</v>
      </c>
      <c r="T22" s="565" t="s">
        <v>166</v>
      </c>
      <c r="U22" s="566" t="s">
        <v>166</v>
      </c>
    </row>
    <row r="23" spans="1:21" ht="45" customHeight="1">
      <c r="A23" s="509" t="s">
        <v>186</v>
      </c>
      <c r="B23" s="557" t="s">
        <v>206</v>
      </c>
      <c r="C23" s="622">
        <v>3</v>
      </c>
      <c r="D23" s="616"/>
      <c r="E23" s="565">
        <v>3.97</v>
      </c>
      <c r="F23" s="530" t="s">
        <v>166</v>
      </c>
      <c r="G23" s="530" t="s">
        <v>166</v>
      </c>
      <c r="H23" s="564" t="s">
        <v>166</v>
      </c>
      <c r="I23" s="628">
        <f t="shared" si="0"/>
        <v>132.33333333333334</v>
      </c>
      <c r="J23" s="564" t="s">
        <v>166</v>
      </c>
      <c r="K23" s="530" t="s">
        <v>166</v>
      </c>
      <c r="L23" s="564" t="s">
        <v>166</v>
      </c>
      <c r="M23" s="606">
        <v>41.46</v>
      </c>
      <c r="N23" s="585">
        <v>60.344</v>
      </c>
      <c r="O23" s="530" t="s">
        <v>166</v>
      </c>
      <c r="P23" s="586">
        <f>N23</f>
        <v>60.344</v>
      </c>
      <c r="Q23" s="563" t="s">
        <v>166</v>
      </c>
      <c r="R23" s="530" t="s">
        <v>166</v>
      </c>
      <c r="S23" s="566" t="s">
        <v>166</v>
      </c>
      <c r="T23" s="628">
        <f t="shared" si="1"/>
        <v>145.5475156777617</v>
      </c>
      <c r="U23" s="566" t="s">
        <v>166</v>
      </c>
    </row>
    <row r="24" spans="1:21" ht="33.75" customHeight="1" thickBot="1">
      <c r="A24" s="509" t="s">
        <v>203</v>
      </c>
      <c r="B24" s="557" t="s">
        <v>207</v>
      </c>
      <c r="C24" s="622">
        <v>1</v>
      </c>
      <c r="D24" s="616"/>
      <c r="E24" s="568">
        <v>1.38</v>
      </c>
      <c r="F24" s="569" t="s">
        <v>166</v>
      </c>
      <c r="G24" s="569" t="s">
        <v>166</v>
      </c>
      <c r="H24" s="570" t="s">
        <v>166</v>
      </c>
      <c r="I24" s="628">
        <f t="shared" si="0"/>
        <v>138</v>
      </c>
      <c r="J24" s="570" t="s">
        <v>166</v>
      </c>
      <c r="K24" s="569" t="s">
        <v>166</v>
      </c>
      <c r="L24" s="564" t="s">
        <v>166</v>
      </c>
      <c r="M24" s="633">
        <v>20.73</v>
      </c>
      <c r="N24" s="587">
        <v>20.976</v>
      </c>
      <c r="O24" s="569" t="s">
        <v>166</v>
      </c>
      <c r="P24" s="588">
        <f>N24</f>
        <v>20.976</v>
      </c>
      <c r="Q24" s="600" t="s">
        <v>166</v>
      </c>
      <c r="R24" s="569" t="s">
        <v>166</v>
      </c>
      <c r="S24" s="590" t="s">
        <v>166</v>
      </c>
      <c r="T24" s="647">
        <f t="shared" si="1"/>
        <v>101.18668596237337</v>
      </c>
      <c r="U24" s="590" t="s">
        <v>166</v>
      </c>
    </row>
    <row r="25" spans="1:19" ht="6" customHeight="1">
      <c r="A25" s="510"/>
      <c r="B25" s="501"/>
      <c r="C25" s="613"/>
      <c r="D25" s="613"/>
      <c r="E25" s="559"/>
      <c r="F25" s="559"/>
      <c r="G25" s="559"/>
      <c r="H25" s="559"/>
      <c r="I25" s="559"/>
      <c r="J25" s="559"/>
      <c r="K25" s="559"/>
      <c r="L25" s="559"/>
      <c r="M25" s="608"/>
      <c r="N25" s="580"/>
      <c r="O25" s="581"/>
      <c r="P25" s="581"/>
      <c r="Q25" s="581"/>
      <c r="R25" s="581"/>
      <c r="S25" s="597"/>
    </row>
    <row r="26" spans="1:19" ht="24.75" customHeight="1" thickBot="1">
      <c r="A26" s="543" t="s">
        <v>187</v>
      </c>
      <c r="B26" s="791" t="s">
        <v>171</v>
      </c>
      <c r="C26" s="792"/>
      <c r="D26" s="792"/>
      <c r="E26" s="793"/>
      <c r="F26" s="793"/>
      <c r="G26" s="793"/>
      <c r="H26" s="793"/>
      <c r="I26" s="793"/>
      <c r="J26" s="793"/>
      <c r="K26" s="793"/>
      <c r="L26" s="793"/>
      <c r="M26" s="793"/>
      <c r="N26" s="793"/>
      <c r="O26" s="793"/>
      <c r="P26" s="793"/>
      <c r="Q26" s="793"/>
      <c r="R26" s="793"/>
      <c r="S26" s="793"/>
    </row>
    <row r="27" spans="1:21" ht="47.25" customHeight="1">
      <c r="A27" s="542" t="s">
        <v>188</v>
      </c>
      <c r="B27" s="571" t="s">
        <v>208</v>
      </c>
      <c r="C27" s="571"/>
      <c r="D27" s="616"/>
      <c r="E27" s="560">
        <v>3.53</v>
      </c>
      <c r="F27" s="561">
        <v>3.75</v>
      </c>
      <c r="G27" s="561">
        <v>5.67</v>
      </c>
      <c r="H27" s="562">
        <v>6.05</v>
      </c>
      <c r="I27" s="560"/>
      <c r="J27" s="604"/>
      <c r="K27" s="604"/>
      <c r="L27" s="604"/>
      <c r="M27" s="634"/>
      <c r="N27" s="582">
        <v>53.65599999999999</v>
      </c>
      <c r="O27" s="583">
        <v>74.0502</v>
      </c>
      <c r="P27" s="562">
        <v>127.71</v>
      </c>
      <c r="Q27" s="582">
        <v>57</v>
      </c>
      <c r="R27" s="583">
        <v>79.013</v>
      </c>
      <c r="S27" s="562">
        <v>136.01</v>
      </c>
      <c r="T27" s="591"/>
      <c r="U27" s="648"/>
    </row>
    <row r="28" spans="1:21" ht="62.25" customHeight="1">
      <c r="A28" s="509" t="s">
        <v>189</v>
      </c>
      <c r="B28" s="557" t="s">
        <v>209</v>
      </c>
      <c r="C28" s="557"/>
      <c r="D28" s="616"/>
      <c r="E28" s="565">
        <v>2.56</v>
      </c>
      <c r="F28" s="532">
        <v>2.71</v>
      </c>
      <c r="G28" s="531">
        <v>3.96</v>
      </c>
      <c r="H28" s="566">
        <v>4.19</v>
      </c>
      <c r="I28" s="563"/>
      <c r="J28" s="605"/>
      <c r="K28" s="605"/>
      <c r="L28" s="605"/>
      <c r="M28" s="635"/>
      <c r="N28" s="585">
        <v>38.912</v>
      </c>
      <c r="O28" s="529">
        <v>51.717600000000004</v>
      </c>
      <c r="P28" s="566">
        <v>90.63</v>
      </c>
      <c r="Q28" s="585">
        <v>41.192</v>
      </c>
      <c r="R28" s="661">
        <f>H28*H11</f>
        <v>54.72140000000001</v>
      </c>
      <c r="S28" s="586">
        <v>95.91</v>
      </c>
      <c r="T28" s="594"/>
      <c r="U28" s="649"/>
    </row>
    <row r="29" spans="1:21" ht="47.25" customHeight="1">
      <c r="A29" s="509" t="s">
        <v>190</v>
      </c>
      <c r="B29" s="557" t="s">
        <v>173</v>
      </c>
      <c r="C29" s="557"/>
      <c r="D29" s="616"/>
      <c r="E29" s="565">
        <v>2.51</v>
      </c>
      <c r="F29" s="530" t="s">
        <v>166</v>
      </c>
      <c r="G29" s="532">
        <v>3.82</v>
      </c>
      <c r="H29" s="564" t="s">
        <v>166</v>
      </c>
      <c r="I29" s="563"/>
      <c r="J29" s="605"/>
      <c r="K29" s="605"/>
      <c r="L29" s="605"/>
      <c r="M29" s="635"/>
      <c r="N29" s="585">
        <v>38.151999999999994</v>
      </c>
      <c r="O29" s="529">
        <v>49.8892</v>
      </c>
      <c r="P29" s="566">
        <v>88.04</v>
      </c>
      <c r="Q29" s="565" t="s">
        <v>166</v>
      </c>
      <c r="R29" s="532" t="s">
        <v>166</v>
      </c>
      <c r="S29" s="586" t="str">
        <f>Q29</f>
        <v>х</v>
      </c>
      <c r="T29" s="594"/>
      <c r="U29" s="649"/>
    </row>
    <row r="30" spans="1:21" ht="66" customHeight="1" thickBot="1">
      <c r="A30" s="509" t="s">
        <v>191</v>
      </c>
      <c r="B30" s="557" t="s">
        <v>210</v>
      </c>
      <c r="C30" s="557"/>
      <c r="D30" s="616"/>
      <c r="E30" s="568">
        <v>3.79</v>
      </c>
      <c r="F30" s="569" t="s">
        <v>166</v>
      </c>
      <c r="G30" s="554">
        <v>3.79</v>
      </c>
      <c r="H30" s="570" t="s">
        <v>166</v>
      </c>
      <c r="I30" s="600"/>
      <c r="J30" s="607"/>
      <c r="K30" s="607"/>
      <c r="L30" s="607"/>
      <c r="M30" s="636"/>
      <c r="N30" s="587">
        <v>57.608</v>
      </c>
      <c r="O30" s="589">
        <v>49.4974</v>
      </c>
      <c r="P30" s="590">
        <v>107.11</v>
      </c>
      <c r="Q30" s="568" t="s">
        <v>166</v>
      </c>
      <c r="R30" s="554" t="s">
        <v>166</v>
      </c>
      <c r="S30" s="588" t="str">
        <f>Q30</f>
        <v>х</v>
      </c>
      <c r="T30" s="593"/>
      <c r="U30" s="650"/>
    </row>
    <row r="31" spans="1:21" ht="7.5" customHeight="1" thickBot="1">
      <c r="A31" s="510"/>
      <c r="B31" s="501"/>
      <c r="C31" s="613"/>
      <c r="D31" s="613"/>
      <c r="E31" s="572"/>
      <c r="F31" s="559"/>
      <c r="G31" s="559"/>
      <c r="H31" s="559"/>
      <c r="I31" s="608"/>
      <c r="J31" s="608"/>
      <c r="K31" s="608"/>
      <c r="L31" s="608"/>
      <c r="M31" s="608"/>
      <c r="N31" s="580"/>
      <c r="O31" s="581"/>
      <c r="P31" s="581"/>
      <c r="Q31" s="581"/>
      <c r="R31" s="581"/>
      <c r="S31" s="581"/>
      <c r="T31" s="652"/>
      <c r="U31" s="653"/>
    </row>
    <row r="32" spans="1:19" ht="19.5" customHeight="1" thickBot="1">
      <c r="A32" s="511" t="s">
        <v>192</v>
      </c>
      <c r="B32" s="798" t="s">
        <v>126</v>
      </c>
      <c r="C32" s="794"/>
      <c r="D32" s="794"/>
      <c r="E32" s="794"/>
      <c r="F32" s="794"/>
      <c r="G32" s="794"/>
      <c r="H32" s="794"/>
      <c r="I32" s="794"/>
      <c r="J32" s="794"/>
      <c r="K32" s="794"/>
      <c r="L32" s="794"/>
      <c r="M32" s="794"/>
      <c r="N32" s="794"/>
      <c r="O32" s="794"/>
      <c r="P32" s="794"/>
      <c r="Q32" s="794"/>
      <c r="R32" s="794"/>
      <c r="S32" s="794"/>
    </row>
    <row r="33" spans="1:21" ht="19.5" customHeight="1">
      <c r="A33" s="512" t="s">
        <v>193</v>
      </c>
      <c r="B33" s="242" t="s">
        <v>127</v>
      </c>
      <c r="C33" s="623">
        <v>0.4</v>
      </c>
      <c r="D33" s="617"/>
      <c r="E33" s="255">
        <v>0.4</v>
      </c>
      <c r="F33" s="546"/>
      <c r="G33" s="549"/>
      <c r="H33" s="573"/>
      <c r="I33" s="637">
        <v>100</v>
      </c>
      <c r="J33" s="609"/>
      <c r="K33" s="609"/>
      <c r="L33" s="609"/>
      <c r="M33" s="642">
        <v>5.53</v>
      </c>
      <c r="N33" s="591"/>
      <c r="O33" s="592"/>
      <c r="P33" s="562">
        <v>6.08</v>
      </c>
      <c r="Q33" s="591"/>
      <c r="R33" s="592"/>
      <c r="S33" s="601"/>
      <c r="T33" s="626">
        <f>P33/M33*100</f>
        <v>109.94575045207957</v>
      </c>
      <c r="U33" s="562" t="s">
        <v>166</v>
      </c>
    </row>
    <row r="34" spans="1:21" ht="19.5" customHeight="1" thickBot="1">
      <c r="A34" s="512" t="s">
        <v>194</v>
      </c>
      <c r="B34" s="243" t="s">
        <v>128</v>
      </c>
      <c r="C34" s="624">
        <v>0.24</v>
      </c>
      <c r="D34" s="618"/>
      <c r="E34" s="249">
        <v>0.24</v>
      </c>
      <c r="F34" s="521"/>
      <c r="G34" s="574"/>
      <c r="H34" s="575"/>
      <c r="I34" s="638">
        <v>100</v>
      </c>
      <c r="J34" s="610"/>
      <c r="K34" s="610"/>
      <c r="L34" s="610"/>
      <c r="M34" s="644">
        <v>3.32</v>
      </c>
      <c r="N34" s="593"/>
      <c r="O34" s="553"/>
      <c r="P34" s="588">
        <v>3.6479999999999997</v>
      </c>
      <c r="Q34" s="593"/>
      <c r="R34" s="553"/>
      <c r="S34" s="602"/>
      <c r="T34" s="647">
        <f>P34/M34*100</f>
        <v>109.87951807228914</v>
      </c>
      <c r="U34" s="590" t="s">
        <v>166</v>
      </c>
    </row>
    <row r="35" spans="1:19" ht="19.5" customHeight="1" thickBot="1">
      <c r="A35" s="511" t="s">
        <v>195</v>
      </c>
      <c r="B35" s="800" t="s">
        <v>130</v>
      </c>
      <c r="C35" s="801"/>
      <c r="D35" s="801"/>
      <c r="E35" s="801"/>
      <c r="F35" s="801"/>
      <c r="G35" s="801"/>
      <c r="H35" s="801"/>
      <c r="I35" s="801"/>
      <c r="J35" s="801"/>
      <c r="K35" s="801"/>
      <c r="L35" s="801"/>
      <c r="M35" s="801"/>
      <c r="N35" s="801"/>
      <c r="O35" s="801"/>
      <c r="P35" s="801"/>
      <c r="Q35" s="801"/>
      <c r="R35" s="801"/>
      <c r="S35" s="801"/>
    </row>
    <row r="36" spans="1:21" ht="30" customHeight="1">
      <c r="A36" s="512" t="s">
        <v>196</v>
      </c>
      <c r="B36" s="242" t="s">
        <v>131</v>
      </c>
      <c r="C36" s="550">
        <v>12.2</v>
      </c>
      <c r="D36" s="617"/>
      <c r="E36" s="550">
        <v>12.2</v>
      </c>
      <c r="F36" s="551"/>
      <c r="G36" s="549"/>
      <c r="H36" s="573"/>
      <c r="I36" s="655">
        <v>100</v>
      </c>
      <c r="J36" s="609"/>
      <c r="K36" s="609"/>
      <c r="L36" s="609"/>
      <c r="M36" s="639">
        <v>168.6</v>
      </c>
      <c r="N36" s="591"/>
      <c r="O36" s="592"/>
      <c r="P36" s="562">
        <v>185.44</v>
      </c>
      <c r="Q36" s="591"/>
      <c r="R36" s="592"/>
      <c r="S36" s="601"/>
      <c r="T36" s="626">
        <f>P36/M36*100</f>
        <v>109.98813760379598</v>
      </c>
      <c r="U36" s="562" t="s">
        <v>166</v>
      </c>
    </row>
    <row r="37" spans="1:21" ht="30" customHeight="1">
      <c r="A37" s="512" t="s">
        <v>197</v>
      </c>
      <c r="B37" s="242" t="s">
        <v>132</v>
      </c>
      <c r="C37" s="544">
        <v>12.2</v>
      </c>
      <c r="D37" s="619"/>
      <c r="E37" s="544">
        <v>12.2</v>
      </c>
      <c r="F37" s="545"/>
      <c r="G37" s="548"/>
      <c r="H37" s="576"/>
      <c r="I37" s="656">
        <v>100</v>
      </c>
      <c r="J37" s="611"/>
      <c r="K37" s="611"/>
      <c r="L37" s="611"/>
      <c r="M37" s="640">
        <v>91.5</v>
      </c>
      <c r="N37" s="594"/>
      <c r="O37" s="528"/>
      <c r="P37" s="586">
        <v>100.77199999999999</v>
      </c>
      <c r="Q37" s="594"/>
      <c r="R37" s="528"/>
      <c r="S37" s="603"/>
      <c r="T37" s="628">
        <f>P37/M37*100</f>
        <v>110.13333333333333</v>
      </c>
      <c r="U37" s="566" t="s">
        <v>166</v>
      </c>
    </row>
    <row r="38" spans="1:21" ht="19.5" customHeight="1" thickBot="1">
      <c r="A38" s="512" t="s">
        <v>198</v>
      </c>
      <c r="B38" s="243" t="s">
        <v>133</v>
      </c>
      <c r="C38" s="249">
        <v>4.9</v>
      </c>
      <c r="D38" s="618"/>
      <c r="E38" s="249">
        <v>4.9</v>
      </c>
      <c r="F38" s="547"/>
      <c r="G38" s="577"/>
      <c r="H38" s="578"/>
      <c r="I38" s="657">
        <v>100</v>
      </c>
      <c r="J38" s="612"/>
      <c r="K38" s="612"/>
      <c r="L38" s="612"/>
      <c r="M38" s="641">
        <v>67.72</v>
      </c>
      <c r="N38" s="593"/>
      <c r="O38" s="553"/>
      <c r="P38" s="590">
        <v>74.48</v>
      </c>
      <c r="Q38" s="593"/>
      <c r="R38" s="553"/>
      <c r="S38" s="602"/>
      <c r="T38" s="647">
        <f>P38/M38*100</f>
        <v>109.9822799763733</v>
      </c>
      <c r="U38" s="654" t="s">
        <v>166</v>
      </c>
    </row>
    <row r="39" spans="1:19" ht="19.5" customHeight="1" thickBot="1">
      <c r="A39" s="511" t="s">
        <v>199</v>
      </c>
      <c r="B39" s="798" t="s">
        <v>135</v>
      </c>
      <c r="C39" s="799"/>
      <c r="D39" s="799"/>
      <c r="E39" s="799"/>
      <c r="F39" s="799"/>
      <c r="G39" s="799"/>
      <c r="H39" s="799"/>
      <c r="I39" s="799"/>
      <c r="J39" s="799"/>
      <c r="K39" s="799"/>
      <c r="L39" s="799"/>
      <c r="M39" s="799"/>
      <c r="N39" s="799"/>
      <c r="O39" s="799"/>
      <c r="P39" s="799"/>
      <c r="Q39" s="799"/>
      <c r="R39" s="799"/>
      <c r="S39" s="799"/>
    </row>
    <row r="40" spans="1:21" ht="19.5" customHeight="1">
      <c r="A40" s="513" t="s">
        <v>200</v>
      </c>
      <c r="B40" s="280" t="s">
        <v>136</v>
      </c>
      <c r="C40" s="255">
        <v>1.5</v>
      </c>
      <c r="D40" s="614"/>
      <c r="E40" s="255">
        <v>1.5</v>
      </c>
      <c r="F40" s="546"/>
      <c r="G40" s="549"/>
      <c r="H40" s="573"/>
      <c r="I40" s="655">
        <v>100</v>
      </c>
      <c r="J40" s="609"/>
      <c r="K40" s="609"/>
      <c r="L40" s="609"/>
      <c r="M40" s="642">
        <v>20.73</v>
      </c>
      <c r="N40" s="591"/>
      <c r="O40" s="592"/>
      <c r="P40" s="584">
        <v>22.8</v>
      </c>
      <c r="Q40" s="591"/>
      <c r="R40" s="592"/>
      <c r="S40" s="601"/>
      <c r="T40" s="626">
        <f>P40/M40*100</f>
        <v>109.98552821997106</v>
      </c>
      <c r="U40" s="566" t="s">
        <v>166</v>
      </c>
    </row>
    <row r="41" spans="1:21" ht="19.5" customHeight="1" thickBot="1">
      <c r="A41" s="514" t="s">
        <v>201</v>
      </c>
      <c r="B41" s="282" t="s">
        <v>137</v>
      </c>
      <c r="C41" s="249">
        <v>0.8</v>
      </c>
      <c r="D41" s="615"/>
      <c r="E41" s="249">
        <v>0.8</v>
      </c>
      <c r="F41" s="547"/>
      <c r="G41" s="552"/>
      <c r="H41" s="579"/>
      <c r="I41" s="658">
        <v>100</v>
      </c>
      <c r="J41" s="221"/>
      <c r="K41" s="221"/>
      <c r="L41" s="221"/>
      <c r="M41" s="643">
        <v>11.06</v>
      </c>
      <c r="N41" s="593"/>
      <c r="O41" s="553"/>
      <c r="P41" s="590">
        <v>12.16</v>
      </c>
      <c r="Q41" s="593"/>
      <c r="R41" s="553"/>
      <c r="S41" s="602"/>
      <c r="T41" s="651">
        <f>P41/M41*100</f>
        <v>109.94575045207957</v>
      </c>
      <c r="U41" s="654" t="s">
        <v>166</v>
      </c>
    </row>
    <row r="42" spans="1:13" ht="15.75">
      <c r="A42" s="533" t="s">
        <v>225</v>
      </c>
      <c r="B42" s="483"/>
      <c r="C42" s="483"/>
      <c r="D42" s="483"/>
      <c r="E42" s="484"/>
      <c r="F42" s="484"/>
      <c r="G42" s="484"/>
      <c r="H42" s="485"/>
      <c r="I42" s="485"/>
      <c r="J42" s="485"/>
      <c r="K42" s="485"/>
      <c r="L42" s="485"/>
      <c r="M42" s="485"/>
    </row>
    <row r="44" spans="2:7" ht="15.75">
      <c r="B44" s="535" t="s">
        <v>226</v>
      </c>
      <c r="C44" s="535"/>
      <c r="D44" s="535"/>
      <c r="E44" s="483"/>
      <c r="G44" s="535" t="s">
        <v>227</v>
      </c>
    </row>
    <row r="46" spans="2:14" ht="16.5">
      <c r="B46" s="536" t="s">
        <v>228</v>
      </c>
      <c r="C46" s="536"/>
      <c r="D46" s="536"/>
      <c r="E46" s="522"/>
      <c r="F46" s="522"/>
      <c r="G46" s="522"/>
      <c r="H46" s="522"/>
      <c r="I46" s="522"/>
      <c r="J46" s="522"/>
      <c r="K46" s="522"/>
      <c r="L46" s="522"/>
      <c r="M46" s="522"/>
      <c r="N46" s="522"/>
    </row>
    <row r="47" spans="2:14" ht="15.75">
      <c r="B47" s="534" t="s">
        <v>229</v>
      </c>
      <c r="C47" s="534"/>
      <c r="D47" s="534"/>
      <c r="E47" s="522"/>
      <c r="F47" s="522"/>
      <c r="G47" s="534" t="s">
        <v>230</v>
      </c>
      <c r="N47" s="522"/>
    </row>
    <row r="48" spans="2:14" ht="15.75">
      <c r="B48" s="534"/>
      <c r="C48" s="534"/>
      <c r="D48" s="534"/>
      <c r="E48" s="522"/>
      <c r="F48" s="522"/>
      <c r="G48" s="534"/>
      <c r="N48" s="522"/>
    </row>
    <row r="49" spans="2:14" ht="15.75">
      <c r="B49" s="534"/>
      <c r="C49" s="534"/>
      <c r="D49" s="534"/>
      <c r="E49" s="522"/>
      <c r="F49" s="522"/>
      <c r="G49" s="534"/>
      <c r="N49" s="522"/>
    </row>
    <row r="52" spans="2:4" ht="12.75">
      <c r="B52" s="537" t="s">
        <v>231</v>
      </c>
      <c r="C52" s="537"/>
      <c r="D52" s="537"/>
    </row>
    <row r="53" spans="2:4" ht="12.75">
      <c r="B53" s="537" t="s">
        <v>232</v>
      </c>
      <c r="C53" s="537"/>
      <c r="D53" s="537"/>
    </row>
  </sheetData>
  <mergeCells count="25">
    <mergeCell ref="B4:S4"/>
    <mergeCell ref="B5:S5"/>
    <mergeCell ref="A6:S6"/>
    <mergeCell ref="A7:S7"/>
    <mergeCell ref="A8:S8"/>
    <mergeCell ref="A12:A14"/>
    <mergeCell ref="B12:B14"/>
    <mergeCell ref="E12:H12"/>
    <mergeCell ref="N12:S12"/>
    <mergeCell ref="N13:P13"/>
    <mergeCell ref="Q13:S13"/>
    <mergeCell ref="B15:S15"/>
    <mergeCell ref="B26:S26"/>
    <mergeCell ref="B32:S32"/>
    <mergeCell ref="T12:U13"/>
    <mergeCell ref="B39:S39"/>
    <mergeCell ref="B35:S35"/>
    <mergeCell ref="C12:D13"/>
    <mergeCell ref="I12:J12"/>
    <mergeCell ref="I13:I14"/>
    <mergeCell ref="J13:J14"/>
    <mergeCell ref="K13:K14"/>
    <mergeCell ref="L13:L14"/>
    <mergeCell ref="K12:L12"/>
    <mergeCell ref="M12:M14"/>
  </mergeCells>
  <printOptions/>
  <pageMargins left="0.52" right="0.23" top="0.53" bottom="0.48" header="0.5" footer="0.5"/>
  <pageSetup horizontalDpi="600" verticalDpi="600" orientation="landscape" paperSize="9" scale="60" r:id="rId1"/>
  <rowBreaks count="1" manualBreakCount="1">
    <brk id="2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S53"/>
  <sheetViews>
    <sheetView view="pageBreakPreview" zoomScaleSheetLayoutView="100" workbookViewId="0" topLeftCell="A10">
      <selection activeCell="A1" sqref="A1:IV16384"/>
    </sheetView>
  </sheetViews>
  <sheetFormatPr defaultColWidth="9.00390625" defaultRowHeight="12.75"/>
  <cols>
    <col min="1" max="1" width="6.625" style="515" bestFit="1" customWidth="1"/>
    <col min="2" max="2" width="56.625" style="211" customWidth="1"/>
    <col min="3" max="3" width="12.00390625" style="211" customWidth="1"/>
    <col min="4" max="4" width="12.875" style="211" customWidth="1"/>
    <col min="5" max="5" width="11.25390625" style="211" customWidth="1"/>
    <col min="6" max="6" width="11.375" style="211" customWidth="1"/>
    <col min="7" max="7" width="12.00390625" style="211" customWidth="1"/>
    <col min="8" max="8" width="10.375" style="211" customWidth="1"/>
    <col min="9" max="9" width="9.625" style="211" customWidth="1"/>
    <col min="10" max="10" width="11.75390625" style="211" customWidth="1"/>
    <col min="11" max="11" width="10.375" style="211" customWidth="1"/>
    <col min="12" max="12" width="9.875" style="211" customWidth="1"/>
    <col min="13" max="16384" width="9.125" style="211" customWidth="1"/>
  </cols>
  <sheetData>
    <row r="1" spans="1:12" ht="15.75">
      <c r="A1" s="522"/>
      <c r="B1" s="522"/>
      <c r="C1" s="522"/>
      <c r="D1" s="522"/>
      <c r="H1" s="523" t="s">
        <v>216</v>
      </c>
      <c r="I1" s="524"/>
      <c r="L1" s="524"/>
    </row>
    <row r="2" spans="1:12" ht="16.5">
      <c r="A2" s="522"/>
      <c r="B2" s="522"/>
      <c r="C2" s="522"/>
      <c r="D2" s="522"/>
      <c r="H2" s="525" t="s">
        <v>261</v>
      </c>
      <c r="I2" s="526"/>
      <c r="L2" s="526"/>
    </row>
    <row r="3" spans="1:12" ht="16.5">
      <c r="A3" s="522"/>
      <c r="B3" s="522"/>
      <c r="C3" s="522"/>
      <c r="D3" s="522"/>
      <c r="H3" s="525" t="s">
        <v>221</v>
      </c>
      <c r="I3" s="526"/>
      <c r="L3" s="526"/>
    </row>
    <row r="4" spans="1:12" ht="18.75">
      <c r="A4" s="522"/>
      <c r="B4" s="823" t="s">
        <v>217</v>
      </c>
      <c r="C4" s="823"/>
      <c r="D4" s="823"/>
      <c r="E4" s="823"/>
      <c r="F4" s="823"/>
      <c r="G4" s="823"/>
      <c r="H4" s="823"/>
      <c r="I4" s="823"/>
      <c r="J4" s="823"/>
      <c r="K4" s="823"/>
      <c r="L4" s="823"/>
    </row>
    <row r="5" spans="1:12" ht="16.5">
      <c r="A5" s="788" t="s">
        <v>266</v>
      </c>
      <c r="B5" s="788"/>
      <c r="C5" s="788"/>
      <c r="D5" s="788"/>
      <c r="E5" s="788"/>
      <c r="F5" s="788"/>
      <c r="G5" s="788"/>
      <c r="H5" s="788"/>
      <c r="I5" s="788"/>
      <c r="J5" s="788"/>
      <c r="K5" s="788"/>
      <c r="L5" s="788"/>
    </row>
    <row r="6" spans="1:19" ht="16.5">
      <c r="A6" s="788" t="s">
        <v>268</v>
      </c>
      <c r="B6" s="788"/>
      <c r="C6" s="788"/>
      <c r="D6" s="788"/>
      <c r="E6" s="788"/>
      <c r="F6" s="788"/>
      <c r="G6" s="788"/>
      <c r="H6" s="788"/>
      <c r="I6" s="788"/>
      <c r="J6" s="788"/>
      <c r="K6" s="788"/>
      <c r="L6" s="788"/>
      <c r="M6" s="659"/>
      <c r="N6" s="659"/>
      <c r="O6" s="659"/>
      <c r="P6" s="659"/>
      <c r="Q6" s="659"/>
      <c r="R6" s="659"/>
      <c r="S6" s="659"/>
    </row>
    <row r="7" spans="1:12" ht="16.5" customHeight="1">
      <c r="A7" s="788" t="s">
        <v>269</v>
      </c>
      <c r="B7" s="788"/>
      <c r="C7" s="788"/>
      <c r="D7" s="788"/>
      <c r="E7" s="788"/>
      <c r="F7" s="788"/>
      <c r="G7" s="788"/>
      <c r="H7" s="788"/>
      <c r="I7" s="788"/>
      <c r="J7" s="788"/>
      <c r="K7" s="788"/>
      <c r="L7" s="788"/>
    </row>
    <row r="8" spans="1:12" ht="16.5">
      <c r="A8" s="788" t="s">
        <v>267</v>
      </c>
      <c r="B8" s="788"/>
      <c r="C8" s="788"/>
      <c r="D8" s="788"/>
      <c r="E8" s="788"/>
      <c r="F8" s="788"/>
      <c r="G8" s="788"/>
      <c r="H8" s="788"/>
      <c r="I8" s="788"/>
      <c r="J8" s="788"/>
      <c r="K8" s="788"/>
      <c r="L8" s="788"/>
    </row>
    <row r="9" spans="1:6" ht="16.5">
      <c r="A9" s="522"/>
      <c r="B9" s="696" t="s">
        <v>262</v>
      </c>
      <c r="C9" s="522"/>
      <c r="D9" s="522"/>
      <c r="E9" s="522"/>
      <c r="F9" s="522"/>
    </row>
    <row r="10" spans="1:6" ht="16.5">
      <c r="A10" s="522"/>
      <c r="B10" s="696" t="s">
        <v>263</v>
      </c>
      <c r="C10" s="522"/>
      <c r="D10" s="522"/>
      <c r="E10" s="527">
        <v>7.5</v>
      </c>
      <c r="F10" s="522"/>
    </row>
    <row r="11" spans="1:6" ht="16.5">
      <c r="A11" s="522"/>
      <c r="B11" s="696" t="s">
        <v>264</v>
      </c>
      <c r="C11" s="522"/>
      <c r="D11" s="522"/>
      <c r="E11" s="522"/>
      <c r="F11" s="522"/>
    </row>
    <row r="12" spans="3:9" ht="13.5" thickBot="1">
      <c r="C12" s="538">
        <v>16.87</v>
      </c>
      <c r="D12" s="538">
        <v>16.87</v>
      </c>
      <c r="E12" s="538">
        <v>14.49</v>
      </c>
      <c r="F12" s="538">
        <v>14.49</v>
      </c>
      <c r="I12" s="538">
        <v>8.44</v>
      </c>
    </row>
    <row r="13" spans="1:12" ht="36" customHeight="1" thickBot="1">
      <c r="A13" s="789" t="s">
        <v>143</v>
      </c>
      <c r="B13" s="786" t="s">
        <v>169</v>
      </c>
      <c r="C13" s="806" t="s">
        <v>260</v>
      </c>
      <c r="D13" s="819"/>
      <c r="E13" s="819"/>
      <c r="F13" s="807"/>
      <c r="G13" s="806" t="s">
        <v>215</v>
      </c>
      <c r="H13" s="819"/>
      <c r="I13" s="819"/>
      <c r="J13" s="819"/>
      <c r="K13" s="819"/>
      <c r="L13" s="807"/>
    </row>
    <row r="14" spans="1:12" ht="69" customHeight="1">
      <c r="A14" s="790"/>
      <c r="B14" s="817"/>
      <c r="C14" s="555" t="s">
        <v>233</v>
      </c>
      <c r="D14" s="540" t="s">
        <v>167</v>
      </c>
      <c r="E14" s="540" t="s">
        <v>236</v>
      </c>
      <c r="F14" s="541" t="s">
        <v>167</v>
      </c>
      <c r="G14" s="872" t="s">
        <v>211</v>
      </c>
      <c r="H14" s="873"/>
      <c r="I14" s="874"/>
      <c r="J14" s="872" t="s">
        <v>167</v>
      </c>
      <c r="K14" s="873"/>
      <c r="L14" s="874"/>
    </row>
    <row r="15" spans="1:12" ht="67.5" customHeight="1" thickBot="1">
      <c r="A15" s="785"/>
      <c r="B15" s="818"/>
      <c r="C15" s="556" t="s">
        <v>212</v>
      </c>
      <c r="D15" s="277" t="s">
        <v>212</v>
      </c>
      <c r="E15" s="277" t="s">
        <v>234</v>
      </c>
      <c r="F15" s="278" t="s">
        <v>235</v>
      </c>
      <c r="G15" s="276" t="s">
        <v>213</v>
      </c>
      <c r="H15" s="277" t="s">
        <v>214</v>
      </c>
      <c r="I15" s="278" t="s">
        <v>84</v>
      </c>
      <c r="J15" s="595" t="s">
        <v>213</v>
      </c>
      <c r="K15" s="596" t="s">
        <v>214</v>
      </c>
      <c r="L15" s="278" t="s">
        <v>84</v>
      </c>
    </row>
    <row r="16" spans="1:12" ht="24.75" customHeight="1" thickBot="1">
      <c r="A16" s="508">
        <v>1</v>
      </c>
      <c r="B16" s="815" t="s">
        <v>177</v>
      </c>
      <c r="C16" s="816"/>
      <c r="D16" s="816"/>
      <c r="E16" s="816"/>
      <c r="F16" s="816"/>
      <c r="G16" s="816"/>
      <c r="H16" s="816"/>
      <c r="I16" s="816"/>
      <c r="J16" s="816"/>
      <c r="K16" s="816"/>
      <c r="L16" s="816"/>
    </row>
    <row r="17" spans="1:12" ht="37.5" customHeight="1">
      <c r="A17" s="509" t="s">
        <v>179</v>
      </c>
      <c r="B17" s="557" t="s">
        <v>250</v>
      </c>
      <c r="C17" s="560">
        <v>4.88</v>
      </c>
      <c r="D17" s="561">
        <v>5.35</v>
      </c>
      <c r="E17" s="561">
        <v>8.47</v>
      </c>
      <c r="F17" s="562">
        <v>9.28</v>
      </c>
      <c r="G17" s="582">
        <f aca="true" t="shared" si="0" ref="G17:G24">ROUND(C17*C$12,2)</f>
        <v>82.33</v>
      </c>
      <c r="H17" s="583">
        <f>ROUND(E17*E$12,2)</f>
        <v>122.73</v>
      </c>
      <c r="I17" s="584">
        <f>G17+H17</f>
        <v>205.06</v>
      </c>
      <c r="J17" s="598">
        <f>ROUND(D17*D$12,2)</f>
        <v>90.25</v>
      </c>
      <c r="K17" s="583">
        <f>ROUND(F17*F$12,2)</f>
        <v>134.47</v>
      </c>
      <c r="L17" s="584">
        <f>J17+K17</f>
        <v>224.72</v>
      </c>
    </row>
    <row r="18" spans="1:12" ht="32.25" customHeight="1">
      <c r="A18" s="509" t="s">
        <v>180</v>
      </c>
      <c r="B18" s="557" t="s">
        <v>170</v>
      </c>
      <c r="C18" s="694">
        <v>3.67</v>
      </c>
      <c r="D18" s="530" t="s">
        <v>166</v>
      </c>
      <c r="E18" s="532">
        <v>5.37</v>
      </c>
      <c r="F18" s="564" t="s">
        <v>166</v>
      </c>
      <c r="G18" s="585">
        <f t="shared" si="0"/>
        <v>61.91</v>
      </c>
      <c r="H18" s="529">
        <f>ROUND(E18*E$12,2)</f>
        <v>77.81</v>
      </c>
      <c r="I18" s="566">
        <f>G18+H18</f>
        <v>139.72</v>
      </c>
      <c r="J18" s="563" t="s">
        <v>166</v>
      </c>
      <c r="K18" s="530" t="s">
        <v>166</v>
      </c>
      <c r="L18" s="566" t="s">
        <v>166</v>
      </c>
    </row>
    <row r="19" spans="1:12" ht="45.75" customHeight="1">
      <c r="A19" s="509" t="s">
        <v>181</v>
      </c>
      <c r="B19" s="557" t="s">
        <v>204</v>
      </c>
      <c r="C19" s="565">
        <v>7.48</v>
      </c>
      <c r="D19" s="532">
        <v>8.66</v>
      </c>
      <c r="E19" s="532">
        <v>7.48</v>
      </c>
      <c r="F19" s="566">
        <v>8.66</v>
      </c>
      <c r="G19" s="585">
        <f t="shared" si="0"/>
        <v>126.19</v>
      </c>
      <c r="H19" s="529">
        <f>ROUND(E19*E$12,2)</f>
        <v>108.39</v>
      </c>
      <c r="I19" s="566">
        <f>G19+H19</f>
        <v>234.57999999999998</v>
      </c>
      <c r="J19" s="585">
        <f>ROUND(D19*D$12,2)</f>
        <v>146.09</v>
      </c>
      <c r="K19" s="529">
        <f>ROUND(F19*F$12,2)</f>
        <v>125.48</v>
      </c>
      <c r="L19" s="586">
        <f>J19+K19</f>
        <v>271.57</v>
      </c>
    </row>
    <row r="20" spans="1:12" ht="32.25" customHeight="1">
      <c r="A20" s="509" t="s">
        <v>182</v>
      </c>
      <c r="B20" s="557" t="s">
        <v>202</v>
      </c>
      <c r="C20" s="565">
        <v>5.52</v>
      </c>
      <c r="D20" s="530" t="s">
        <v>166</v>
      </c>
      <c r="E20" s="532">
        <v>5.52</v>
      </c>
      <c r="F20" s="564" t="s">
        <v>166</v>
      </c>
      <c r="G20" s="585">
        <f t="shared" si="0"/>
        <v>93.12</v>
      </c>
      <c r="H20" s="529">
        <f>ROUND(E20*E$12,2)</f>
        <v>79.98</v>
      </c>
      <c r="I20" s="586">
        <f>G20+H20</f>
        <v>173.10000000000002</v>
      </c>
      <c r="J20" s="563" t="s">
        <v>166</v>
      </c>
      <c r="K20" s="530" t="s">
        <v>166</v>
      </c>
      <c r="L20" s="566" t="s">
        <v>166</v>
      </c>
    </row>
    <row r="21" spans="1:12" ht="44.25" customHeight="1">
      <c r="A21" s="509" t="s">
        <v>183</v>
      </c>
      <c r="B21" s="557" t="s">
        <v>205</v>
      </c>
      <c r="C21" s="565">
        <v>7.21</v>
      </c>
      <c r="D21" s="530" t="s">
        <v>166</v>
      </c>
      <c r="E21" s="530" t="s">
        <v>166</v>
      </c>
      <c r="F21" s="564" t="s">
        <v>166</v>
      </c>
      <c r="G21" s="585">
        <f t="shared" si="0"/>
        <v>121.63</v>
      </c>
      <c r="H21" s="530" t="s">
        <v>166</v>
      </c>
      <c r="I21" s="586">
        <f>G21</f>
        <v>121.63</v>
      </c>
      <c r="J21" s="563" t="s">
        <v>166</v>
      </c>
      <c r="K21" s="530" t="s">
        <v>166</v>
      </c>
      <c r="L21" s="566" t="s">
        <v>166</v>
      </c>
    </row>
    <row r="22" spans="1:12" ht="32.25" customHeight="1">
      <c r="A22" s="509" t="s">
        <v>184</v>
      </c>
      <c r="B22" s="557" t="s">
        <v>251</v>
      </c>
      <c r="C22" s="565">
        <v>3.19</v>
      </c>
      <c r="D22" s="530" t="s">
        <v>166</v>
      </c>
      <c r="E22" s="530" t="s">
        <v>166</v>
      </c>
      <c r="F22" s="564" t="s">
        <v>166</v>
      </c>
      <c r="G22" s="585">
        <f t="shared" si="0"/>
        <v>53.82</v>
      </c>
      <c r="H22" s="530" t="s">
        <v>166</v>
      </c>
      <c r="I22" s="586">
        <f>G22</f>
        <v>53.82</v>
      </c>
      <c r="J22" s="563" t="s">
        <v>166</v>
      </c>
      <c r="K22" s="530" t="s">
        <v>166</v>
      </c>
      <c r="L22" s="566" t="s">
        <v>166</v>
      </c>
    </row>
    <row r="23" spans="1:12" ht="32.25" customHeight="1">
      <c r="A23" s="509" t="s">
        <v>185</v>
      </c>
      <c r="B23" s="557" t="s">
        <v>252</v>
      </c>
      <c r="C23" s="565">
        <v>1.76</v>
      </c>
      <c r="D23" s="530" t="s">
        <v>166</v>
      </c>
      <c r="E23" s="530" t="s">
        <v>166</v>
      </c>
      <c r="F23" s="564" t="s">
        <v>166</v>
      </c>
      <c r="G23" s="585">
        <f t="shared" si="0"/>
        <v>29.69</v>
      </c>
      <c r="H23" s="530" t="s">
        <v>166</v>
      </c>
      <c r="I23" s="586">
        <f>G23</f>
        <v>29.69</v>
      </c>
      <c r="J23" s="563" t="s">
        <v>166</v>
      </c>
      <c r="K23" s="530" t="s">
        <v>166</v>
      </c>
      <c r="L23" s="566" t="s">
        <v>166</v>
      </c>
    </row>
    <row r="24" spans="1:12" ht="22.5" customHeight="1" thickBot="1">
      <c r="A24" s="509" t="s">
        <v>186</v>
      </c>
      <c r="B24" s="557" t="s">
        <v>207</v>
      </c>
      <c r="C24" s="565">
        <v>1.03</v>
      </c>
      <c r="D24" s="569" t="s">
        <v>166</v>
      </c>
      <c r="E24" s="569" t="s">
        <v>166</v>
      </c>
      <c r="F24" s="570" t="s">
        <v>166</v>
      </c>
      <c r="G24" s="587">
        <f t="shared" si="0"/>
        <v>17.38</v>
      </c>
      <c r="H24" s="569" t="s">
        <v>166</v>
      </c>
      <c r="I24" s="588">
        <f>G24</f>
        <v>17.38</v>
      </c>
      <c r="J24" s="600" t="s">
        <v>166</v>
      </c>
      <c r="K24" s="569" t="s">
        <v>166</v>
      </c>
      <c r="L24" s="590" t="s">
        <v>166</v>
      </c>
    </row>
    <row r="25" spans="1:12" ht="6" customHeight="1">
      <c r="A25" s="510"/>
      <c r="B25" s="501"/>
      <c r="C25" s="559"/>
      <c r="D25" s="559"/>
      <c r="E25" s="559"/>
      <c r="F25" s="559"/>
      <c r="G25" s="580"/>
      <c r="H25" s="581"/>
      <c r="I25" s="581"/>
      <c r="J25" s="581"/>
      <c r="K25" s="581"/>
      <c r="L25" s="597"/>
    </row>
    <row r="26" spans="1:12" ht="24.75" customHeight="1" thickBot="1">
      <c r="A26" s="543" t="s">
        <v>187</v>
      </c>
      <c r="B26" s="791" t="s">
        <v>171</v>
      </c>
      <c r="C26" s="793"/>
      <c r="D26" s="793"/>
      <c r="E26" s="793"/>
      <c r="F26" s="793"/>
      <c r="G26" s="793"/>
      <c r="H26" s="793"/>
      <c r="I26" s="793"/>
      <c r="J26" s="793"/>
      <c r="K26" s="793"/>
      <c r="L26" s="793"/>
    </row>
    <row r="27" spans="1:12" ht="47.25" customHeight="1">
      <c r="A27" s="542" t="s">
        <v>188</v>
      </c>
      <c r="B27" s="571" t="s">
        <v>244</v>
      </c>
      <c r="C27" s="560">
        <v>3.53</v>
      </c>
      <c r="D27" s="561">
        <v>3.75</v>
      </c>
      <c r="E27" s="561">
        <v>5.67</v>
      </c>
      <c r="F27" s="562">
        <v>6.05</v>
      </c>
      <c r="G27" s="582">
        <f>ROUND(C27*C$12,2)</f>
        <v>59.55</v>
      </c>
      <c r="H27" s="583">
        <f>ROUND(E27*E$12,2)</f>
        <v>82.16</v>
      </c>
      <c r="I27" s="584">
        <f>G27+H27</f>
        <v>141.70999999999998</v>
      </c>
      <c r="J27" s="582">
        <f>ROUND(D27*D$12,2)</f>
        <v>63.26</v>
      </c>
      <c r="K27" s="583">
        <f>ROUND(F27*F$12,2)</f>
        <v>87.66</v>
      </c>
      <c r="L27" s="584">
        <f>J27+K27</f>
        <v>150.92</v>
      </c>
    </row>
    <row r="28" spans="1:12" ht="61.5" customHeight="1">
      <c r="A28" s="509" t="s">
        <v>189</v>
      </c>
      <c r="B28" s="557" t="s">
        <v>209</v>
      </c>
      <c r="C28" s="565">
        <v>2.56</v>
      </c>
      <c r="D28" s="532">
        <v>2.71</v>
      </c>
      <c r="E28" s="531">
        <v>3.96</v>
      </c>
      <c r="F28" s="566">
        <v>4.19</v>
      </c>
      <c r="G28" s="585">
        <f>ROUND(C28*C$12,2)</f>
        <v>43.19</v>
      </c>
      <c r="H28" s="529">
        <f>ROUND(E28*E$12,2)</f>
        <v>57.38</v>
      </c>
      <c r="I28" s="586">
        <f>G28+H28</f>
        <v>100.57</v>
      </c>
      <c r="J28" s="692">
        <f>ROUND(D28*D$12,2)</f>
        <v>45.72</v>
      </c>
      <c r="K28" s="693">
        <f>ROUND(F28*F$12,2)</f>
        <v>60.71</v>
      </c>
      <c r="L28" s="695">
        <f>J28+K28</f>
        <v>106.43</v>
      </c>
    </row>
    <row r="29" spans="1:12" ht="47.25" customHeight="1">
      <c r="A29" s="509" t="s">
        <v>190</v>
      </c>
      <c r="B29" s="557" t="s">
        <v>173</v>
      </c>
      <c r="C29" s="565">
        <v>2.51</v>
      </c>
      <c r="D29" s="530" t="s">
        <v>166</v>
      </c>
      <c r="E29" s="532">
        <v>3.82</v>
      </c>
      <c r="F29" s="564" t="s">
        <v>166</v>
      </c>
      <c r="G29" s="585">
        <f>ROUND(C29*C$12,2)</f>
        <v>42.34</v>
      </c>
      <c r="H29" s="529">
        <f>ROUND(E29*E$12,2)</f>
        <v>55.35</v>
      </c>
      <c r="I29" s="586">
        <f>G29+H29</f>
        <v>97.69</v>
      </c>
      <c r="J29" s="563" t="s">
        <v>166</v>
      </c>
      <c r="K29" s="530" t="s">
        <v>166</v>
      </c>
      <c r="L29" s="663" t="str">
        <f>J29</f>
        <v>х</v>
      </c>
    </row>
    <row r="30" spans="1:12" ht="50.25" customHeight="1" thickBot="1">
      <c r="A30" s="509" t="s">
        <v>191</v>
      </c>
      <c r="B30" s="557" t="s">
        <v>210</v>
      </c>
      <c r="C30" s="568">
        <v>3.79</v>
      </c>
      <c r="D30" s="569" t="s">
        <v>166</v>
      </c>
      <c r="E30" s="554">
        <v>3.79</v>
      </c>
      <c r="F30" s="570" t="s">
        <v>166</v>
      </c>
      <c r="G30" s="587">
        <f>ROUND(C30*C$12,2)</f>
        <v>63.94</v>
      </c>
      <c r="H30" s="589">
        <f>ROUND(E30*E$12,2)</f>
        <v>54.92</v>
      </c>
      <c r="I30" s="586">
        <f>G30+H30</f>
        <v>118.86</v>
      </c>
      <c r="J30" s="600" t="s">
        <v>166</v>
      </c>
      <c r="K30" s="569" t="s">
        <v>166</v>
      </c>
      <c r="L30" s="664" t="str">
        <f>J30</f>
        <v>х</v>
      </c>
    </row>
    <row r="31" spans="1:12" ht="7.5" customHeight="1">
      <c r="A31" s="510"/>
      <c r="B31" s="501"/>
      <c r="C31" s="572"/>
      <c r="D31" s="559"/>
      <c r="E31" s="559"/>
      <c r="F31" s="559"/>
      <c r="G31" s="580"/>
      <c r="H31" s="581"/>
      <c r="I31" s="581"/>
      <c r="J31" s="581"/>
      <c r="K31" s="581"/>
      <c r="L31" s="597"/>
    </row>
    <row r="32" spans="1:12" ht="19.5" customHeight="1" thickBot="1">
      <c r="A32" s="511" t="s">
        <v>192</v>
      </c>
      <c r="B32" s="798" t="s">
        <v>126</v>
      </c>
      <c r="C32" s="794"/>
      <c r="D32" s="794"/>
      <c r="E32" s="794"/>
      <c r="F32" s="794"/>
      <c r="G32" s="794"/>
      <c r="H32" s="794"/>
      <c r="I32" s="794"/>
      <c r="J32" s="794"/>
      <c r="K32" s="794"/>
      <c r="L32" s="794"/>
    </row>
    <row r="33" spans="1:12" ht="19.5" customHeight="1">
      <c r="A33" s="512" t="s">
        <v>193</v>
      </c>
      <c r="B33" s="242" t="s">
        <v>127</v>
      </c>
      <c r="C33" s="255">
        <v>0.4</v>
      </c>
      <c r="D33" s="546"/>
      <c r="E33" s="549"/>
      <c r="F33" s="573"/>
      <c r="G33" s="591"/>
      <c r="H33" s="592"/>
      <c r="I33" s="562">
        <f>ROUND(C33*C$12,2)</f>
        <v>6.75</v>
      </c>
      <c r="J33" s="591"/>
      <c r="K33" s="592"/>
      <c r="L33" s="601"/>
    </row>
    <row r="34" spans="1:12" ht="19.5" customHeight="1" thickBot="1">
      <c r="A34" s="512" t="s">
        <v>194</v>
      </c>
      <c r="B34" s="243" t="s">
        <v>128</v>
      </c>
      <c r="C34" s="249">
        <v>0.24</v>
      </c>
      <c r="D34" s="521"/>
      <c r="E34" s="574"/>
      <c r="F34" s="575"/>
      <c r="G34" s="593"/>
      <c r="H34" s="553"/>
      <c r="I34" s="590">
        <f>ROUND(C34*C$12,2)</f>
        <v>4.05</v>
      </c>
      <c r="J34" s="593"/>
      <c r="K34" s="553"/>
      <c r="L34" s="602"/>
    </row>
    <row r="35" spans="1:6" ht="19.5" customHeight="1" thickBot="1">
      <c r="A35" s="511" t="s">
        <v>195</v>
      </c>
      <c r="B35" s="825" t="s">
        <v>130</v>
      </c>
      <c r="C35" s="801"/>
      <c r="D35" s="801"/>
      <c r="E35" s="801"/>
      <c r="F35" s="826"/>
    </row>
    <row r="36" spans="1:12" ht="30" customHeight="1">
      <c r="A36" s="512" t="s">
        <v>196</v>
      </c>
      <c r="B36" s="242" t="s">
        <v>131</v>
      </c>
      <c r="C36" s="550">
        <v>12.2</v>
      </c>
      <c r="D36" s="551"/>
      <c r="E36" s="549"/>
      <c r="F36" s="573"/>
      <c r="G36" s="591"/>
      <c r="H36" s="592"/>
      <c r="I36" s="562">
        <f>ROUND(C36*C$12,2)</f>
        <v>205.81</v>
      </c>
      <c r="J36" s="591"/>
      <c r="K36" s="592"/>
      <c r="L36" s="601"/>
    </row>
    <row r="37" spans="1:12" ht="30" customHeight="1">
      <c r="A37" s="512" t="s">
        <v>197</v>
      </c>
      <c r="B37" s="242" t="s">
        <v>132</v>
      </c>
      <c r="C37" s="544">
        <v>12.2</v>
      </c>
      <c r="D37" s="545"/>
      <c r="E37" s="548"/>
      <c r="F37" s="576"/>
      <c r="G37" s="594"/>
      <c r="H37" s="528"/>
      <c r="I37" s="566">
        <f>ROUND(C37*I12,2)</f>
        <v>102.97</v>
      </c>
      <c r="J37" s="594"/>
      <c r="K37" s="528"/>
      <c r="L37" s="603"/>
    </row>
    <row r="38" spans="1:12" ht="19.5" customHeight="1" thickBot="1">
      <c r="A38" s="512" t="s">
        <v>198</v>
      </c>
      <c r="B38" s="243" t="s">
        <v>133</v>
      </c>
      <c r="C38" s="249">
        <v>4.9</v>
      </c>
      <c r="D38" s="547"/>
      <c r="E38" s="577"/>
      <c r="F38" s="578"/>
      <c r="G38" s="593"/>
      <c r="H38" s="553"/>
      <c r="I38" s="590">
        <f>ROUND(C38*C$12,2)</f>
        <v>82.66</v>
      </c>
      <c r="J38" s="593"/>
      <c r="K38" s="553"/>
      <c r="L38" s="602"/>
    </row>
    <row r="39" spans="1:12" ht="19.5" customHeight="1" thickBot="1">
      <c r="A39" s="511" t="s">
        <v>199</v>
      </c>
      <c r="B39" s="798" t="s">
        <v>135</v>
      </c>
      <c r="C39" s="799"/>
      <c r="D39" s="799"/>
      <c r="E39" s="799"/>
      <c r="F39" s="799"/>
      <c r="G39" s="799"/>
      <c r="H39" s="799"/>
      <c r="I39" s="799"/>
      <c r="J39" s="799"/>
      <c r="K39" s="799"/>
      <c r="L39" s="799"/>
    </row>
    <row r="40" spans="1:12" ht="19.5" customHeight="1">
      <c r="A40" s="513" t="s">
        <v>200</v>
      </c>
      <c r="B40" s="280" t="s">
        <v>136</v>
      </c>
      <c r="C40" s="255">
        <v>1.5</v>
      </c>
      <c r="D40" s="546"/>
      <c r="E40" s="549"/>
      <c r="F40" s="573"/>
      <c r="G40" s="591"/>
      <c r="H40" s="592"/>
      <c r="I40" s="584">
        <f>ROUND(C40*C12,2)</f>
        <v>25.31</v>
      </c>
      <c r="J40" s="591"/>
      <c r="K40" s="592"/>
      <c r="L40" s="601"/>
    </row>
    <row r="41" spans="1:12" ht="19.5" customHeight="1" thickBot="1">
      <c r="A41" s="514" t="s">
        <v>201</v>
      </c>
      <c r="B41" s="282" t="s">
        <v>137</v>
      </c>
      <c r="C41" s="249">
        <v>0.8</v>
      </c>
      <c r="D41" s="547"/>
      <c r="E41" s="552"/>
      <c r="F41" s="579"/>
      <c r="G41" s="593"/>
      <c r="H41" s="553"/>
      <c r="I41" s="588">
        <f>ROUND(C41*C12,2)</f>
        <v>13.5</v>
      </c>
      <c r="J41" s="593"/>
      <c r="K41" s="553"/>
      <c r="L41" s="602"/>
    </row>
    <row r="42" spans="1:6" ht="15.75">
      <c r="A42" s="533" t="s">
        <v>225</v>
      </c>
      <c r="B42" s="483"/>
      <c r="C42" s="484"/>
      <c r="D42" s="484"/>
      <c r="E42" s="484"/>
      <c r="F42" s="485"/>
    </row>
    <row r="44" spans="2:5" ht="15.75">
      <c r="B44" s="535" t="s">
        <v>226</v>
      </c>
      <c r="C44" s="483"/>
      <c r="E44" s="535" t="s">
        <v>227</v>
      </c>
    </row>
    <row r="46" spans="2:7" ht="16.5">
      <c r="B46" s="536" t="s">
        <v>228</v>
      </c>
      <c r="C46" s="522"/>
      <c r="D46" s="522"/>
      <c r="E46" s="522"/>
      <c r="F46" s="522"/>
      <c r="G46" s="522"/>
    </row>
    <row r="47" spans="2:7" ht="39" customHeight="1">
      <c r="B47" s="700" t="s">
        <v>270</v>
      </c>
      <c r="C47" s="698"/>
      <c r="D47" s="698"/>
      <c r="E47" s="697" t="s">
        <v>265</v>
      </c>
      <c r="F47" s="699"/>
      <c r="G47" s="522"/>
    </row>
    <row r="48" spans="2:7" ht="15.75">
      <c r="B48" s="534"/>
      <c r="C48" s="522"/>
      <c r="D48" s="522"/>
      <c r="E48" s="534"/>
      <c r="G48" s="522"/>
    </row>
    <row r="49" spans="2:7" ht="15.75">
      <c r="B49" s="534" t="s">
        <v>258</v>
      </c>
      <c r="C49" s="522"/>
      <c r="D49" s="522"/>
      <c r="E49" s="534" t="s">
        <v>259</v>
      </c>
      <c r="G49" s="522"/>
    </row>
    <row r="52" ht="12.75">
      <c r="B52" s="537"/>
    </row>
    <row r="53" ht="12.75">
      <c r="B53" s="537"/>
    </row>
  </sheetData>
  <mergeCells count="16">
    <mergeCell ref="B39:L39"/>
    <mergeCell ref="B16:L16"/>
    <mergeCell ref="B26:L26"/>
    <mergeCell ref="B32:L32"/>
    <mergeCell ref="B35:F35"/>
    <mergeCell ref="A8:L8"/>
    <mergeCell ref="A13:A15"/>
    <mergeCell ref="B13:B15"/>
    <mergeCell ref="C13:F13"/>
    <mergeCell ref="G13:L13"/>
    <mergeCell ref="G14:I14"/>
    <mergeCell ref="J14:L14"/>
    <mergeCell ref="B4:L4"/>
    <mergeCell ref="A5:L5"/>
    <mergeCell ref="A6:L6"/>
    <mergeCell ref="A7:L7"/>
  </mergeCells>
  <printOptions/>
  <pageMargins left="0.17" right="0.23" top="0.34" bottom="0.24" header="0.36" footer="0.23"/>
  <pageSetup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SheetLayoutView="100" workbookViewId="0" topLeftCell="A1">
      <selection activeCell="E10" sqref="E10"/>
    </sheetView>
  </sheetViews>
  <sheetFormatPr defaultColWidth="9.00390625" defaultRowHeight="12.75"/>
  <cols>
    <col min="1" max="1" width="6.625" style="515" bestFit="1" customWidth="1"/>
    <col min="2" max="2" width="72.625" style="211" customWidth="1"/>
    <col min="3" max="3" width="11.25390625" style="211" customWidth="1"/>
    <col min="4" max="4" width="11.125" style="211" customWidth="1"/>
    <col min="5" max="5" width="9.125" style="211" customWidth="1"/>
    <col min="6" max="6" width="9.875" style="211" customWidth="1"/>
    <col min="7" max="7" width="2.75390625" style="211" customWidth="1"/>
    <col min="8" max="8" width="3.125" style="211" customWidth="1"/>
    <col min="9" max="16384" width="9.125" style="211" customWidth="1"/>
  </cols>
  <sheetData>
    <row r="1" spans="1:6" s="12" customFormat="1" ht="15.75">
      <c r="A1" s="893" t="s">
        <v>176</v>
      </c>
      <c r="B1" s="893"/>
      <c r="C1" s="893"/>
      <c r="D1" s="893"/>
      <c r="E1" s="893"/>
      <c r="F1" s="893"/>
    </row>
    <row r="2" spans="1:6" ht="16.5" thickBot="1">
      <c r="A2" s="507"/>
      <c r="B2" s="494"/>
      <c r="C2" s="892"/>
      <c r="D2" s="892"/>
      <c r="E2" s="892"/>
      <c r="F2" s="892"/>
    </row>
    <row r="3" spans="1:6" ht="51.75" customHeight="1" thickBot="1">
      <c r="A3" s="868" t="s">
        <v>143</v>
      </c>
      <c r="B3" s="810" t="s">
        <v>169</v>
      </c>
      <c r="C3" s="389" t="s">
        <v>172</v>
      </c>
      <c r="D3" s="389" t="s">
        <v>167</v>
      </c>
      <c r="E3" s="452" t="s">
        <v>172</v>
      </c>
      <c r="F3" s="452" t="s">
        <v>167</v>
      </c>
    </row>
    <row r="4" spans="1:6" ht="47.25">
      <c r="A4" s="869"/>
      <c r="B4" s="891"/>
      <c r="C4" s="389" t="s">
        <v>151</v>
      </c>
      <c r="D4" s="389" t="s">
        <v>151</v>
      </c>
      <c r="E4" s="452" t="s">
        <v>178</v>
      </c>
      <c r="F4" s="452" t="s">
        <v>178</v>
      </c>
    </row>
    <row r="5" spans="1:6" ht="24.75" customHeight="1">
      <c r="A5" s="508">
        <v>1</v>
      </c>
      <c r="B5" s="888" t="s">
        <v>177</v>
      </c>
      <c r="C5" s="889"/>
      <c r="D5" s="889"/>
      <c r="E5" s="889"/>
      <c r="F5" s="890"/>
    </row>
    <row r="6" spans="1:8" ht="37.5" customHeight="1">
      <c r="A6" s="509" t="s">
        <v>179</v>
      </c>
      <c r="B6" s="518" t="s">
        <v>168</v>
      </c>
      <c r="C6" s="516">
        <v>4.88</v>
      </c>
      <c r="D6" s="516">
        <v>5.35</v>
      </c>
      <c r="E6" s="517">
        <v>8.47</v>
      </c>
      <c r="F6" s="517">
        <v>9.28</v>
      </c>
      <c r="G6" s="211">
        <v>1</v>
      </c>
      <c r="H6" s="211">
        <v>3</v>
      </c>
    </row>
    <row r="7" spans="1:6" ht="37.5" customHeight="1">
      <c r="A7" s="509" t="s">
        <v>180</v>
      </c>
      <c r="B7" s="504" t="s">
        <v>174</v>
      </c>
      <c r="C7" s="505"/>
      <c r="D7" s="505">
        <v>6.8</v>
      </c>
      <c r="E7" s="506"/>
      <c r="F7" s="506">
        <v>6.8</v>
      </c>
    </row>
    <row r="8" spans="1:7" ht="32.25" customHeight="1">
      <c r="A8" s="509" t="s">
        <v>181</v>
      </c>
      <c r="B8" s="518" t="s">
        <v>170</v>
      </c>
      <c r="C8" s="516">
        <v>3.67</v>
      </c>
      <c r="D8" s="505" t="s">
        <v>166</v>
      </c>
      <c r="E8" s="517">
        <v>5.37</v>
      </c>
      <c r="F8" s="506" t="s">
        <v>166</v>
      </c>
      <c r="G8" s="211">
        <v>8</v>
      </c>
    </row>
    <row r="9" spans="1:6" ht="32.25" customHeight="1">
      <c r="A9" s="509" t="s">
        <v>182</v>
      </c>
      <c r="B9" s="504" t="s">
        <v>175</v>
      </c>
      <c r="C9" s="505"/>
      <c r="D9" s="505">
        <v>4.6</v>
      </c>
      <c r="E9" s="506"/>
      <c r="F9" s="506">
        <v>4.6</v>
      </c>
    </row>
    <row r="10" spans="1:8" ht="35.25" customHeight="1">
      <c r="A10" s="509" t="s">
        <v>183</v>
      </c>
      <c r="B10" s="518" t="s">
        <v>204</v>
      </c>
      <c r="C10" s="516">
        <v>7.48</v>
      </c>
      <c r="D10" s="516">
        <v>8.66</v>
      </c>
      <c r="E10" s="517">
        <v>7.48</v>
      </c>
      <c r="F10" s="517">
        <v>8.66</v>
      </c>
      <c r="G10" s="211">
        <v>2</v>
      </c>
      <c r="H10" s="211">
        <v>4</v>
      </c>
    </row>
    <row r="11" spans="1:7" ht="32.25" customHeight="1">
      <c r="A11" s="509" t="s">
        <v>184</v>
      </c>
      <c r="B11" s="518" t="s">
        <v>202</v>
      </c>
      <c r="C11" s="516">
        <v>5.52</v>
      </c>
      <c r="D11" s="505" t="s">
        <v>166</v>
      </c>
      <c r="E11" s="517">
        <v>5.52</v>
      </c>
      <c r="F11" s="506" t="s">
        <v>166</v>
      </c>
      <c r="G11" s="211">
        <v>6</v>
      </c>
    </row>
    <row r="12" spans="1:7" ht="33" customHeight="1">
      <c r="A12" s="509" t="s">
        <v>185</v>
      </c>
      <c r="B12" s="518" t="s">
        <v>205</v>
      </c>
      <c r="C12" s="519">
        <v>7.21</v>
      </c>
      <c r="D12" s="505" t="s">
        <v>166</v>
      </c>
      <c r="E12" s="506" t="s">
        <v>166</v>
      </c>
      <c r="F12" s="506" t="s">
        <v>166</v>
      </c>
      <c r="G12" s="211">
        <v>5</v>
      </c>
    </row>
    <row r="13" spans="1:7" ht="32.25" customHeight="1">
      <c r="A13" s="509" t="s">
        <v>186</v>
      </c>
      <c r="B13" s="518" t="s">
        <v>206</v>
      </c>
      <c r="C13" s="516">
        <v>3.97</v>
      </c>
      <c r="D13" s="505" t="s">
        <v>166</v>
      </c>
      <c r="E13" s="506" t="s">
        <v>166</v>
      </c>
      <c r="F13" s="506" t="s">
        <v>166</v>
      </c>
      <c r="G13" s="211">
        <v>7</v>
      </c>
    </row>
    <row r="14" spans="1:7" ht="22.5" customHeight="1">
      <c r="A14" s="509" t="s">
        <v>203</v>
      </c>
      <c r="B14" s="518" t="s">
        <v>207</v>
      </c>
      <c r="C14" s="516">
        <v>1.38</v>
      </c>
      <c r="D14" s="505" t="s">
        <v>166</v>
      </c>
      <c r="E14" s="506" t="s">
        <v>166</v>
      </c>
      <c r="F14" s="506" t="s">
        <v>166</v>
      </c>
      <c r="G14" s="211">
        <v>9</v>
      </c>
    </row>
    <row r="15" spans="1:6" ht="8.25" customHeight="1">
      <c r="A15" s="510"/>
      <c r="B15" s="501"/>
      <c r="C15" s="502"/>
      <c r="D15" s="502"/>
      <c r="E15" s="502"/>
      <c r="F15" s="502"/>
    </row>
    <row r="16" spans="1:6" ht="24.75" customHeight="1">
      <c r="A16" s="508" t="s">
        <v>187</v>
      </c>
      <c r="B16" s="888" t="s">
        <v>171</v>
      </c>
      <c r="C16" s="889"/>
      <c r="D16" s="889"/>
      <c r="E16" s="889"/>
      <c r="F16" s="890"/>
    </row>
    <row r="17" spans="1:8" ht="47.25" customHeight="1">
      <c r="A17" s="509" t="s">
        <v>188</v>
      </c>
      <c r="B17" s="518" t="s">
        <v>208</v>
      </c>
      <c r="C17" s="516">
        <v>3.53</v>
      </c>
      <c r="D17" s="516">
        <v>3.75</v>
      </c>
      <c r="E17" s="517">
        <v>5.67</v>
      </c>
      <c r="F17" s="517">
        <v>6.05</v>
      </c>
      <c r="G17" s="211">
        <v>10</v>
      </c>
      <c r="H17" s="211">
        <v>12</v>
      </c>
    </row>
    <row r="18" spans="1:8" ht="50.25" customHeight="1">
      <c r="A18" s="509" t="s">
        <v>189</v>
      </c>
      <c r="B18" s="518" t="s">
        <v>209</v>
      </c>
      <c r="C18" s="516">
        <v>2.56</v>
      </c>
      <c r="D18" s="516">
        <v>2.71</v>
      </c>
      <c r="E18" s="520">
        <v>3.96</v>
      </c>
      <c r="F18" s="506" t="s">
        <v>166</v>
      </c>
      <c r="G18" s="211">
        <v>11</v>
      </c>
      <c r="H18" s="211">
        <v>13</v>
      </c>
    </row>
    <row r="19" spans="1:7" ht="47.25" customHeight="1">
      <c r="A19" s="509" t="s">
        <v>190</v>
      </c>
      <c r="B19" s="518" t="s">
        <v>173</v>
      </c>
      <c r="C19" s="516">
        <v>2.51</v>
      </c>
      <c r="D19" s="505" t="s">
        <v>166</v>
      </c>
      <c r="E19" s="517">
        <v>3.82</v>
      </c>
      <c r="F19" s="506" t="s">
        <v>166</v>
      </c>
      <c r="G19" s="211">
        <v>14</v>
      </c>
    </row>
    <row r="20" spans="1:7" ht="50.25" customHeight="1">
      <c r="A20" s="509" t="s">
        <v>191</v>
      </c>
      <c r="B20" s="518" t="s">
        <v>210</v>
      </c>
      <c r="C20" s="516">
        <v>3.79</v>
      </c>
      <c r="D20" s="505" t="s">
        <v>166</v>
      </c>
      <c r="E20" s="517">
        <v>3.79</v>
      </c>
      <c r="F20" s="506" t="s">
        <v>166</v>
      </c>
      <c r="G20" s="211">
        <v>15</v>
      </c>
    </row>
    <row r="21" spans="1:6" ht="7.5" customHeight="1">
      <c r="A21" s="510"/>
      <c r="B21" s="501"/>
      <c r="C21" s="503"/>
      <c r="D21" s="502"/>
      <c r="E21" s="502"/>
      <c r="F21" s="502"/>
    </row>
    <row r="22" spans="1:6" ht="19.5" customHeight="1" thickBot="1">
      <c r="A22" s="511" t="s">
        <v>192</v>
      </c>
      <c r="B22" s="825" t="s">
        <v>126</v>
      </c>
      <c r="C22" s="886"/>
      <c r="D22" s="886"/>
      <c r="E22" s="886"/>
      <c r="F22" s="887"/>
    </row>
    <row r="23" spans="1:6" ht="19.5" customHeight="1">
      <c r="A23" s="512" t="s">
        <v>193</v>
      </c>
      <c r="B23" s="242" t="s">
        <v>127</v>
      </c>
      <c r="C23" s="394">
        <v>0.4</v>
      </c>
      <c r="D23" s="495"/>
      <c r="E23" s="460"/>
      <c r="F23" s="450"/>
    </row>
    <row r="24" spans="1:6" ht="19.5" customHeight="1">
      <c r="A24" s="512" t="s">
        <v>194</v>
      </c>
      <c r="B24" s="243" t="s">
        <v>128</v>
      </c>
      <c r="C24" s="398">
        <v>0.24</v>
      </c>
      <c r="D24" s="496"/>
      <c r="E24" s="461"/>
      <c r="F24" s="209"/>
    </row>
    <row r="25" spans="1:6" ht="19.5" customHeight="1" thickBot="1">
      <c r="A25" s="511" t="s">
        <v>195</v>
      </c>
      <c r="B25" s="825" t="s">
        <v>130</v>
      </c>
      <c r="C25" s="886"/>
      <c r="D25" s="886"/>
      <c r="E25" s="886"/>
      <c r="F25" s="887"/>
    </row>
    <row r="26" spans="1:6" ht="30" customHeight="1">
      <c r="A26" s="512" t="s">
        <v>196</v>
      </c>
      <c r="B26" s="242" t="s">
        <v>131</v>
      </c>
      <c r="C26" s="414">
        <v>12.2</v>
      </c>
      <c r="D26" s="497"/>
      <c r="E26" s="460"/>
      <c r="F26" s="451"/>
    </row>
    <row r="27" spans="1:6" ht="30" customHeight="1">
      <c r="A27" s="512" t="s">
        <v>197</v>
      </c>
      <c r="B27" s="242" t="s">
        <v>132</v>
      </c>
      <c r="C27" s="414">
        <v>12.2</v>
      </c>
      <c r="D27" s="497"/>
      <c r="E27" s="461"/>
      <c r="F27" s="451"/>
    </row>
    <row r="28" spans="1:6" ht="19.5" customHeight="1">
      <c r="A28" s="512" t="s">
        <v>198</v>
      </c>
      <c r="B28" s="243" t="s">
        <v>133</v>
      </c>
      <c r="C28" s="398">
        <v>4.9</v>
      </c>
      <c r="D28" s="498"/>
      <c r="E28" s="464"/>
      <c r="F28" s="201"/>
    </row>
    <row r="29" spans="1:6" ht="19.5" customHeight="1" thickBot="1">
      <c r="A29" s="511" t="s">
        <v>199</v>
      </c>
      <c r="B29" s="825" t="s">
        <v>135</v>
      </c>
      <c r="C29" s="886"/>
      <c r="D29" s="886"/>
      <c r="E29" s="886"/>
      <c r="F29" s="887"/>
    </row>
    <row r="30" spans="1:6" ht="19.5" customHeight="1">
      <c r="A30" s="513" t="s">
        <v>200</v>
      </c>
      <c r="B30" s="280" t="s">
        <v>136</v>
      </c>
      <c r="C30" s="431">
        <v>1.5</v>
      </c>
      <c r="D30" s="499"/>
      <c r="E30" s="460"/>
      <c r="F30" s="450"/>
    </row>
    <row r="31" spans="1:6" ht="19.5" customHeight="1" thickBot="1">
      <c r="A31" s="514" t="s">
        <v>201</v>
      </c>
      <c r="B31" s="282" t="s">
        <v>137</v>
      </c>
      <c r="C31" s="432">
        <v>0.8</v>
      </c>
      <c r="D31" s="500"/>
      <c r="E31" s="302"/>
      <c r="F31" s="373"/>
    </row>
    <row r="32" spans="2:6" ht="15.75">
      <c r="B32" s="483"/>
      <c r="C32" s="484"/>
      <c r="D32" s="484"/>
      <c r="E32" s="484"/>
      <c r="F32" s="485"/>
    </row>
  </sheetData>
  <mergeCells count="9">
    <mergeCell ref="C2:F2"/>
    <mergeCell ref="B16:F16"/>
    <mergeCell ref="A1:F1"/>
    <mergeCell ref="B22:F22"/>
    <mergeCell ref="B25:F25"/>
    <mergeCell ref="B29:F29"/>
    <mergeCell ref="B5:F5"/>
    <mergeCell ref="A3:A4"/>
    <mergeCell ref="B3:B4"/>
  </mergeCells>
  <printOptions/>
  <pageMargins left="0.21" right="0.17" top="0.19" bottom="0.24" header="0.5" footer="0.5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workbookViewId="0" topLeftCell="A13">
      <selection activeCell="D52" sqref="D52"/>
    </sheetView>
  </sheetViews>
  <sheetFormatPr defaultColWidth="9.00390625" defaultRowHeight="12.75"/>
  <cols>
    <col min="5" max="5" width="5.25390625" style="0" customWidth="1"/>
    <col min="6" max="6" width="6.625" style="0" customWidth="1"/>
    <col min="7" max="7" width="7.625" style="0" customWidth="1"/>
    <col min="8" max="8" width="10.25390625" style="0" customWidth="1"/>
    <col min="9" max="9" width="6.875" style="0" customWidth="1"/>
    <col min="10" max="10" width="7.75390625" style="0" customWidth="1"/>
    <col min="11" max="11" width="11.375" style="0" customWidth="1"/>
    <col min="12" max="12" width="7.00390625" style="0" customWidth="1"/>
    <col min="13" max="13" width="7.125" style="0" customWidth="1"/>
    <col min="14" max="14" width="6.25390625" style="0" customWidth="1"/>
    <col min="15" max="15" width="7.25390625" style="0" customWidth="1"/>
    <col min="17" max="17" width="6.625" style="0" customWidth="1"/>
    <col min="18" max="18" width="7.75390625" style="0" customWidth="1"/>
    <col min="19" max="19" width="10.125" style="0" customWidth="1"/>
  </cols>
  <sheetData>
    <row r="1" spans="1:10" ht="15">
      <c r="A1" s="13"/>
      <c r="B1" s="13"/>
      <c r="C1" s="13"/>
      <c r="D1" s="13"/>
      <c r="E1" s="13"/>
      <c r="I1" s="13"/>
      <c r="J1" s="13"/>
    </row>
    <row r="2" spans="1:10" ht="15">
      <c r="A2" s="13"/>
      <c r="B2" s="13"/>
      <c r="C2" s="13"/>
      <c r="D2" s="13"/>
      <c r="E2" s="13"/>
      <c r="I2" s="13"/>
      <c r="J2" s="13"/>
    </row>
    <row r="3" spans="1:13" ht="19.5" customHeight="1">
      <c r="A3" s="894" t="s">
        <v>11</v>
      </c>
      <c r="B3" s="894"/>
      <c r="C3" s="894"/>
      <c r="D3" s="894"/>
      <c r="E3" s="894"/>
      <c r="F3" s="894"/>
      <c r="G3" s="894"/>
      <c r="H3" s="894"/>
      <c r="I3" s="894"/>
      <c r="J3" s="894"/>
      <c r="K3" s="894"/>
      <c r="L3" s="894"/>
      <c r="M3" s="894"/>
    </row>
    <row r="4" spans="1:13" ht="19.5" customHeight="1">
      <c r="A4" s="895" t="s">
        <v>12</v>
      </c>
      <c r="B4" s="895"/>
      <c r="C4" s="895"/>
      <c r="D4" s="895"/>
      <c r="E4" s="895"/>
      <c r="F4" s="895"/>
      <c r="G4" s="895"/>
      <c r="H4" s="895"/>
      <c r="I4" s="895"/>
      <c r="J4" s="895"/>
      <c r="K4" s="895"/>
      <c r="L4" s="895"/>
      <c r="M4" s="895"/>
    </row>
    <row r="5" spans="1:13" ht="19.5" customHeight="1">
      <c r="A5" s="895" t="s">
        <v>25</v>
      </c>
      <c r="B5" s="895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</row>
    <row r="6" spans="1:10" ht="12.75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ht="12.75">
      <c r="A7" s="14"/>
      <c r="B7" s="14"/>
      <c r="C7" s="14"/>
      <c r="D7" s="14"/>
      <c r="E7" s="14"/>
      <c r="F7" s="49" t="s">
        <v>31</v>
      </c>
      <c r="G7" s="49" t="s">
        <v>32</v>
      </c>
      <c r="H7" s="50" t="s">
        <v>37</v>
      </c>
      <c r="I7" s="14"/>
      <c r="J7" s="14"/>
    </row>
    <row r="8" spans="1:10" ht="12.75">
      <c r="A8" s="14"/>
      <c r="B8" s="896" t="s">
        <v>29</v>
      </c>
      <c r="C8" s="896"/>
      <c r="D8" s="896"/>
      <c r="E8" s="896"/>
      <c r="F8" s="44">
        <v>7.48</v>
      </c>
      <c r="G8" s="45">
        <v>9.83</v>
      </c>
      <c r="H8" s="43">
        <f>G8/F8*100</f>
        <v>131.41711229946523</v>
      </c>
      <c r="I8" s="14"/>
      <c r="J8" s="14"/>
    </row>
    <row r="9" spans="1:10" ht="12.75">
      <c r="A9" s="14"/>
      <c r="B9" s="896" t="s">
        <v>30</v>
      </c>
      <c r="C9" s="896"/>
      <c r="D9" s="896"/>
      <c r="E9" s="896"/>
      <c r="F9" s="46">
        <v>7.61</v>
      </c>
      <c r="G9" s="47">
        <v>8.26</v>
      </c>
      <c r="H9" s="48">
        <f>G9/F9*100</f>
        <v>108.54139290407359</v>
      </c>
      <c r="I9" s="14"/>
      <c r="J9" s="14"/>
    </row>
    <row r="10" spans="1:10" ht="12.75">
      <c r="A10" s="14"/>
      <c r="B10" s="25"/>
      <c r="C10" s="25"/>
      <c r="D10" s="25"/>
      <c r="E10" s="25"/>
      <c r="F10" s="21">
        <f>SUM(F8:F9)</f>
        <v>15.09</v>
      </c>
      <c r="G10" s="42">
        <f>SUM(G8:G9)</f>
        <v>18.09</v>
      </c>
      <c r="H10" s="51">
        <f>G10/F10*100</f>
        <v>119.88071570576541</v>
      </c>
      <c r="I10" s="14"/>
      <c r="J10" s="14"/>
    </row>
    <row r="11" spans="1:19" ht="19.5" customHeight="1">
      <c r="A11" s="22"/>
      <c r="B11" s="23"/>
      <c r="C11" s="23"/>
      <c r="D11" s="23"/>
      <c r="E11" s="24"/>
      <c r="F11" s="897" t="s">
        <v>14</v>
      </c>
      <c r="G11" s="898"/>
      <c r="H11" s="899"/>
      <c r="I11" s="897" t="s">
        <v>15</v>
      </c>
      <c r="J11" s="898"/>
      <c r="K11" s="899"/>
      <c r="L11" s="8" t="s">
        <v>35</v>
      </c>
      <c r="M11" s="17" t="s">
        <v>40</v>
      </c>
      <c r="N11" s="8" t="s">
        <v>47</v>
      </c>
      <c r="O11" s="8" t="s">
        <v>48</v>
      </c>
      <c r="P11" s="8" t="s">
        <v>49</v>
      </c>
      <c r="Q11" s="8" t="s">
        <v>47</v>
      </c>
      <c r="R11" s="8" t="s">
        <v>48</v>
      </c>
      <c r="S11" s="8" t="s">
        <v>49</v>
      </c>
    </row>
    <row r="12" spans="1:19" ht="19.5" customHeight="1">
      <c r="A12" s="900" t="s">
        <v>0</v>
      </c>
      <c r="B12" s="901"/>
      <c r="C12" s="901"/>
      <c r="D12" s="901"/>
      <c r="E12" s="902"/>
      <c r="F12" s="903" t="s">
        <v>26</v>
      </c>
      <c r="G12" s="904"/>
      <c r="H12" s="15" t="s">
        <v>26</v>
      </c>
      <c r="I12" s="903" t="s">
        <v>26</v>
      </c>
      <c r="J12" s="904"/>
      <c r="K12" s="15" t="s">
        <v>26</v>
      </c>
      <c r="L12" s="26" t="s">
        <v>36</v>
      </c>
      <c r="M12" s="32" t="s">
        <v>39</v>
      </c>
      <c r="N12" s="26" t="s">
        <v>65</v>
      </c>
      <c r="O12" s="26"/>
      <c r="P12" s="26" t="s">
        <v>27</v>
      </c>
      <c r="Q12" s="26" t="s">
        <v>66</v>
      </c>
      <c r="R12" s="26"/>
      <c r="S12" s="26" t="s">
        <v>27</v>
      </c>
    </row>
    <row r="13" spans="1:19" ht="19.5" customHeight="1">
      <c r="A13" s="6"/>
      <c r="B13" s="7"/>
      <c r="C13" s="7"/>
      <c r="D13" s="7"/>
      <c r="E13" s="5"/>
      <c r="F13" s="17" t="s">
        <v>13</v>
      </c>
      <c r="G13" s="15" t="s">
        <v>16</v>
      </c>
      <c r="H13" s="19" t="s">
        <v>28</v>
      </c>
      <c r="I13" s="17" t="s">
        <v>13</v>
      </c>
      <c r="J13" s="15" t="s">
        <v>16</v>
      </c>
      <c r="K13" s="19" t="s">
        <v>28</v>
      </c>
      <c r="L13" s="26"/>
      <c r="M13" s="19" t="s">
        <v>38</v>
      </c>
      <c r="N13" s="26" t="s">
        <v>50</v>
      </c>
      <c r="O13" s="19" t="s">
        <v>51</v>
      </c>
      <c r="P13" s="26" t="s">
        <v>50</v>
      </c>
      <c r="Q13" s="26" t="s">
        <v>50</v>
      </c>
      <c r="R13" s="19" t="s">
        <v>51</v>
      </c>
      <c r="S13" s="26" t="s">
        <v>50</v>
      </c>
    </row>
    <row r="14" spans="1:19" ht="19.5" customHeight="1">
      <c r="A14" s="6"/>
      <c r="B14" s="7"/>
      <c r="C14" s="7"/>
      <c r="D14" s="7"/>
      <c r="E14" s="7"/>
      <c r="F14" s="18"/>
      <c r="G14" s="5"/>
      <c r="H14" s="5" t="s">
        <v>27</v>
      </c>
      <c r="I14" s="18"/>
      <c r="J14" s="5"/>
      <c r="K14" s="5" t="s">
        <v>27</v>
      </c>
      <c r="L14" s="18" t="s">
        <v>41</v>
      </c>
      <c r="M14" s="18" t="s">
        <v>37</v>
      </c>
      <c r="N14" s="52"/>
      <c r="O14" s="52"/>
      <c r="P14" s="52"/>
      <c r="Q14" s="52"/>
      <c r="R14" s="52"/>
      <c r="S14" s="52"/>
    </row>
    <row r="15" spans="1:19" ht="19.5" customHeight="1">
      <c r="A15" s="1" t="s">
        <v>52</v>
      </c>
      <c r="B15" s="2"/>
      <c r="C15" s="2"/>
      <c r="D15" s="2"/>
      <c r="E15" s="2"/>
      <c r="F15" s="30" t="s">
        <v>33</v>
      </c>
      <c r="G15" s="38"/>
      <c r="H15" s="38" t="str">
        <f>F15</f>
        <v>8,98</v>
      </c>
      <c r="I15" s="30">
        <v>11.8</v>
      </c>
      <c r="J15" s="30"/>
      <c r="K15" s="30">
        <v>11.8</v>
      </c>
      <c r="L15" s="30">
        <f>K15-H15</f>
        <v>2.8200000000000003</v>
      </c>
      <c r="M15" s="34">
        <f>K15/H15*100</f>
        <v>131.40311804008908</v>
      </c>
      <c r="N15" s="66">
        <v>1.2</v>
      </c>
      <c r="O15" s="66">
        <v>13649</v>
      </c>
      <c r="P15" s="66">
        <f>N15*O15</f>
        <v>16378.8</v>
      </c>
      <c r="Q15" s="59" t="s">
        <v>67</v>
      </c>
      <c r="R15" s="59" t="s">
        <v>67</v>
      </c>
      <c r="S15" s="59" t="s">
        <v>67</v>
      </c>
    </row>
    <row r="16" spans="1:19" ht="19.5" customHeight="1">
      <c r="A16" s="9" t="s">
        <v>2</v>
      </c>
      <c r="B16" s="3"/>
      <c r="C16" s="3"/>
      <c r="D16" s="3"/>
      <c r="E16" s="3"/>
      <c r="F16" s="31"/>
      <c r="G16" s="39"/>
      <c r="H16" s="39"/>
      <c r="I16" s="31"/>
      <c r="J16" s="31"/>
      <c r="K16" s="31"/>
      <c r="L16" s="31"/>
      <c r="M16" s="35"/>
      <c r="N16" s="60"/>
      <c r="O16" s="60"/>
      <c r="P16" s="60"/>
      <c r="Q16" s="17"/>
      <c r="R16" s="17"/>
      <c r="S16" s="17"/>
    </row>
    <row r="17" spans="1:19" ht="19.5" customHeight="1">
      <c r="A17" s="10" t="s">
        <v>53</v>
      </c>
      <c r="B17" s="11"/>
      <c r="C17" s="11"/>
      <c r="D17" s="11"/>
      <c r="E17" s="11"/>
      <c r="F17" s="29">
        <v>13.46</v>
      </c>
      <c r="G17" s="28"/>
      <c r="H17" s="28">
        <f>F17</f>
        <v>13.46</v>
      </c>
      <c r="I17" s="29">
        <v>17.68</v>
      </c>
      <c r="J17" s="29"/>
      <c r="K17" s="29">
        <v>17.68</v>
      </c>
      <c r="L17" s="29">
        <f aca="true" t="shared" si="0" ref="L17:L35">K17-H17</f>
        <v>4.219999999999999</v>
      </c>
      <c r="M17" s="36">
        <f aca="true" t="shared" si="1" ref="M17:M35">K17/H17*100</f>
        <v>131.3521545319465</v>
      </c>
      <c r="N17" s="67">
        <v>1.8</v>
      </c>
      <c r="O17" s="67">
        <v>540</v>
      </c>
      <c r="P17" s="67">
        <f aca="true" t="shared" si="2" ref="P17:P35">N17*O17</f>
        <v>972</v>
      </c>
      <c r="Q17" s="18" t="s">
        <v>67</v>
      </c>
      <c r="R17" s="18" t="s">
        <v>67</v>
      </c>
      <c r="S17" s="18" t="s">
        <v>67</v>
      </c>
    </row>
    <row r="18" spans="1:19" ht="19.5" customHeight="1">
      <c r="A18" s="1" t="s">
        <v>54</v>
      </c>
      <c r="B18" s="2"/>
      <c r="C18" s="2"/>
      <c r="D18" s="2"/>
      <c r="E18" s="2"/>
      <c r="F18" s="30">
        <v>27.86</v>
      </c>
      <c r="G18" s="38"/>
      <c r="H18" s="38">
        <f>F18</f>
        <v>27.86</v>
      </c>
      <c r="I18" s="30">
        <v>36.61</v>
      </c>
      <c r="J18" s="30"/>
      <c r="K18" s="30">
        <v>36.61</v>
      </c>
      <c r="L18" s="30">
        <f t="shared" si="0"/>
        <v>8.75</v>
      </c>
      <c r="M18" s="34">
        <f t="shared" si="1"/>
        <v>131.4070351758794</v>
      </c>
      <c r="N18" s="66">
        <v>3.7</v>
      </c>
      <c r="O18" s="66">
        <v>21220</v>
      </c>
      <c r="P18" s="66">
        <f t="shared" si="2"/>
        <v>78514</v>
      </c>
      <c r="Q18" s="59" t="s">
        <v>67</v>
      </c>
      <c r="R18" s="59" t="s">
        <v>67</v>
      </c>
      <c r="S18" s="59" t="s">
        <v>67</v>
      </c>
    </row>
    <row r="19" spans="1:19" ht="19.5" customHeight="1">
      <c r="A19" s="9" t="s">
        <v>10</v>
      </c>
      <c r="B19" s="3"/>
      <c r="C19" s="3"/>
      <c r="D19" s="3"/>
      <c r="E19" s="3"/>
      <c r="F19" s="31"/>
      <c r="G19" s="39"/>
      <c r="H19" s="39"/>
      <c r="I19" s="31"/>
      <c r="J19" s="31"/>
      <c r="K19" s="31"/>
      <c r="L19" s="31"/>
      <c r="M19" s="35"/>
      <c r="N19" s="8"/>
      <c r="O19" s="8"/>
      <c r="P19" s="8"/>
      <c r="Q19" s="8"/>
      <c r="R19" s="57"/>
      <c r="S19" s="8"/>
    </row>
    <row r="20" spans="1:19" ht="19.5" customHeight="1">
      <c r="A20" s="10" t="s">
        <v>4</v>
      </c>
      <c r="B20" s="11"/>
      <c r="C20" s="11"/>
      <c r="D20" s="11"/>
      <c r="E20" s="11"/>
      <c r="F20" s="29">
        <v>27.68</v>
      </c>
      <c r="G20" s="28">
        <v>28.16</v>
      </c>
      <c r="H20" s="28">
        <f>SUM(F20:G20)</f>
        <v>55.84</v>
      </c>
      <c r="I20" s="29">
        <v>36.37</v>
      </c>
      <c r="J20" s="29">
        <v>30.56</v>
      </c>
      <c r="K20" s="29">
        <f>SUM(I20:J20)</f>
        <v>66.92999999999999</v>
      </c>
      <c r="L20" s="29">
        <f t="shared" si="0"/>
        <v>11.08999999999999</v>
      </c>
      <c r="M20" s="36">
        <f t="shared" si="1"/>
        <v>119.8603151862464</v>
      </c>
      <c r="N20" s="52">
        <v>3.7</v>
      </c>
      <c r="O20" s="52"/>
      <c r="P20" s="52"/>
      <c r="Q20" s="52">
        <v>3.7</v>
      </c>
      <c r="R20" s="61"/>
      <c r="S20" s="52"/>
    </row>
    <row r="21" spans="1:19" ht="19.5" customHeight="1">
      <c r="A21" s="1" t="s">
        <v>55</v>
      </c>
      <c r="B21" s="2"/>
      <c r="C21" s="2"/>
      <c r="D21" s="2"/>
      <c r="E21" s="2"/>
      <c r="F21" s="30">
        <v>34.41</v>
      </c>
      <c r="G21" s="38">
        <v>35.01</v>
      </c>
      <c r="H21" s="38">
        <f aca="true" t="shared" si="3" ref="H21:H35">SUM(F21:G21)</f>
        <v>69.41999999999999</v>
      </c>
      <c r="I21" s="30">
        <v>45.22</v>
      </c>
      <c r="J21" s="30" t="s">
        <v>42</v>
      </c>
      <c r="K21" s="29">
        <f>I21+J21</f>
        <v>83.22</v>
      </c>
      <c r="L21" s="30">
        <f t="shared" si="0"/>
        <v>13.800000000000011</v>
      </c>
      <c r="M21" s="34">
        <f t="shared" si="1"/>
        <v>119.87899740708731</v>
      </c>
      <c r="N21" s="54">
        <v>4.6</v>
      </c>
      <c r="O21" s="26">
        <v>39094</v>
      </c>
      <c r="P21" s="53">
        <f t="shared" si="2"/>
        <v>179832.4</v>
      </c>
      <c r="Q21" s="54">
        <v>4.6</v>
      </c>
      <c r="R21" s="62">
        <v>39094</v>
      </c>
      <c r="S21" s="63">
        <f>Q21*R21</f>
        <v>179832.4</v>
      </c>
    </row>
    <row r="22" spans="1:19" ht="19.5" customHeight="1">
      <c r="A22" s="1" t="s">
        <v>56</v>
      </c>
      <c r="B22" s="2"/>
      <c r="C22" s="2"/>
      <c r="D22" s="2"/>
      <c r="E22" s="2"/>
      <c r="F22" s="30">
        <v>22.44</v>
      </c>
      <c r="G22" s="38">
        <v>47.18</v>
      </c>
      <c r="H22" s="38">
        <f t="shared" si="3"/>
        <v>69.62</v>
      </c>
      <c r="I22" s="30">
        <v>29.49</v>
      </c>
      <c r="J22" s="38" t="s">
        <v>43</v>
      </c>
      <c r="K22" s="29">
        <f>I22+J22</f>
        <v>80.69</v>
      </c>
      <c r="L22" s="30">
        <f t="shared" si="0"/>
        <v>11.069999999999993</v>
      </c>
      <c r="M22" s="34">
        <f t="shared" si="1"/>
        <v>115.900603274921</v>
      </c>
      <c r="N22" s="55">
        <v>4</v>
      </c>
      <c r="O22" s="55">
        <v>75</v>
      </c>
      <c r="P22" s="53">
        <f t="shared" si="2"/>
        <v>300</v>
      </c>
      <c r="Q22" s="55">
        <v>6.2</v>
      </c>
      <c r="R22" s="56">
        <v>75</v>
      </c>
      <c r="S22" s="53">
        <f aca="true" t="shared" si="4" ref="S22:S35">Q22*R22</f>
        <v>465</v>
      </c>
    </row>
    <row r="23" spans="1:19" ht="19.5" customHeight="1">
      <c r="A23" s="9" t="s">
        <v>17</v>
      </c>
      <c r="B23" s="3"/>
      <c r="C23" s="3"/>
      <c r="D23" s="3"/>
      <c r="E23" s="3"/>
      <c r="F23" s="31"/>
      <c r="G23" s="39"/>
      <c r="H23" s="31"/>
      <c r="I23" s="40"/>
      <c r="J23" s="40"/>
      <c r="K23" s="31"/>
      <c r="L23" s="31"/>
      <c r="M23" s="35"/>
      <c r="N23" s="26"/>
      <c r="O23" s="26"/>
      <c r="P23" s="8"/>
      <c r="Q23" s="26"/>
      <c r="R23" s="62"/>
      <c r="S23" s="26"/>
    </row>
    <row r="24" spans="1:19" ht="19.5" customHeight="1">
      <c r="A24" s="10" t="s">
        <v>18</v>
      </c>
      <c r="B24" s="11"/>
      <c r="C24" s="11"/>
      <c r="D24" s="11"/>
      <c r="E24" s="11"/>
      <c r="F24" s="29">
        <v>34.41</v>
      </c>
      <c r="G24" s="28">
        <v>35.01</v>
      </c>
      <c r="H24" s="28">
        <f t="shared" si="3"/>
        <v>69.41999999999999</v>
      </c>
      <c r="I24" s="29">
        <v>45.22</v>
      </c>
      <c r="J24" s="29" t="s">
        <v>42</v>
      </c>
      <c r="K24" s="29">
        <f>I24+J24</f>
        <v>83.22</v>
      </c>
      <c r="L24" s="29">
        <f t="shared" si="0"/>
        <v>13.800000000000011</v>
      </c>
      <c r="M24" s="36">
        <f t="shared" si="1"/>
        <v>119.87899740708731</v>
      </c>
      <c r="N24" s="26">
        <v>4.6</v>
      </c>
      <c r="O24" s="26">
        <v>75</v>
      </c>
      <c r="P24" s="52">
        <f t="shared" si="2"/>
        <v>345</v>
      </c>
      <c r="Q24" s="26">
        <v>4.6</v>
      </c>
      <c r="R24" s="62">
        <v>75</v>
      </c>
      <c r="S24" s="52">
        <f t="shared" si="4"/>
        <v>345</v>
      </c>
    </row>
    <row r="25" spans="1:19" ht="19.5" customHeight="1">
      <c r="A25" s="9" t="s">
        <v>19</v>
      </c>
      <c r="B25" s="3"/>
      <c r="C25" s="3"/>
      <c r="D25" s="3"/>
      <c r="E25" s="3"/>
      <c r="F25" s="31"/>
      <c r="G25" s="39"/>
      <c r="H25" s="31"/>
      <c r="I25" s="40"/>
      <c r="J25" s="40"/>
      <c r="K25" s="31"/>
      <c r="L25" s="31"/>
      <c r="M25" s="35"/>
      <c r="N25" s="8"/>
      <c r="O25" s="8"/>
      <c r="P25" s="8"/>
      <c r="Q25" s="8"/>
      <c r="R25" s="57"/>
      <c r="S25" s="26"/>
    </row>
    <row r="26" spans="1:19" ht="19.5" customHeight="1">
      <c r="A26" s="16" t="s">
        <v>57</v>
      </c>
      <c r="B26" s="4"/>
      <c r="C26" s="4"/>
      <c r="D26" s="4"/>
      <c r="E26" s="4"/>
      <c r="F26" s="33">
        <v>41.14</v>
      </c>
      <c r="G26" s="41">
        <v>66.21</v>
      </c>
      <c r="H26" s="28">
        <f t="shared" si="3"/>
        <v>107.35</v>
      </c>
      <c r="I26" s="29">
        <v>54.06</v>
      </c>
      <c r="J26" s="29">
        <v>71.86</v>
      </c>
      <c r="K26" s="29">
        <f>I26+J26</f>
        <v>125.92</v>
      </c>
      <c r="L26" s="29">
        <f t="shared" si="0"/>
        <v>18.570000000000007</v>
      </c>
      <c r="M26" s="36">
        <f t="shared" si="1"/>
        <v>117.29855612482534</v>
      </c>
      <c r="N26" s="52">
        <v>5.5</v>
      </c>
      <c r="O26" s="52">
        <v>12413</v>
      </c>
      <c r="P26" s="52">
        <f t="shared" si="2"/>
        <v>68271.5</v>
      </c>
      <c r="Q26" s="52">
        <v>8.7</v>
      </c>
      <c r="R26" s="61">
        <v>12413</v>
      </c>
      <c r="S26" s="52">
        <f t="shared" si="4"/>
        <v>107993.09999999999</v>
      </c>
    </row>
    <row r="27" spans="1:19" ht="19.5" customHeight="1">
      <c r="A27" s="9" t="s">
        <v>21</v>
      </c>
      <c r="B27" s="3"/>
      <c r="C27" s="3"/>
      <c r="D27" s="3"/>
      <c r="E27" s="3"/>
      <c r="F27" s="31"/>
      <c r="G27" s="31"/>
      <c r="H27" s="31"/>
      <c r="I27" s="31"/>
      <c r="J27" s="31"/>
      <c r="K27" s="31"/>
      <c r="L27" s="31"/>
      <c r="M27" s="35"/>
      <c r="N27" s="26"/>
      <c r="O27" s="26"/>
      <c r="P27" s="8"/>
      <c r="Q27" s="26"/>
      <c r="R27" s="62"/>
      <c r="S27" s="26"/>
    </row>
    <row r="28" spans="1:19" ht="19.5" customHeight="1">
      <c r="A28" s="10" t="s">
        <v>18</v>
      </c>
      <c r="B28" s="11"/>
      <c r="C28" s="11"/>
      <c r="D28" s="11"/>
      <c r="E28" s="11"/>
      <c r="F28" s="33">
        <v>50.86</v>
      </c>
      <c r="G28" s="33">
        <v>51.75</v>
      </c>
      <c r="H28" s="41">
        <f t="shared" si="3"/>
        <v>102.61</v>
      </c>
      <c r="I28" s="33">
        <v>66.83</v>
      </c>
      <c r="J28" s="33">
        <v>56.17</v>
      </c>
      <c r="K28" s="33">
        <f>SUM(I28:J28)</f>
        <v>123</v>
      </c>
      <c r="L28" s="33">
        <f t="shared" si="0"/>
        <v>20.39</v>
      </c>
      <c r="M28" s="36">
        <f>K28/H28*100</f>
        <v>119.87135756748854</v>
      </c>
      <c r="N28" s="26">
        <v>6.8</v>
      </c>
      <c r="O28" s="26">
        <v>12413</v>
      </c>
      <c r="P28" s="52">
        <f t="shared" si="2"/>
        <v>84408.4</v>
      </c>
      <c r="Q28" s="26">
        <v>6.8</v>
      </c>
      <c r="R28" s="62">
        <v>12413</v>
      </c>
      <c r="S28" s="52">
        <f t="shared" si="4"/>
        <v>84408.4</v>
      </c>
    </row>
    <row r="29" spans="1:19" ht="19.5" customHeight="1">
      <c r="A29" s="9" t="s">
        <v>24</v>
      </c>
      <c r="B29" s="3"/>
      <c r="C29" s="3"/>
      <c r="D29" s="3"/>
      <c r="E29" s="3"/>
      <c r="F29" s="31"/>
      <c r="G29" s="39"/>
      <c r="H29" s="31"/>
      <c r="I29" s="31"/>
      <c r="J29" s="31"/>
      <c r="K29" s="31"/>
      <c r="L29" s="31"/>
      <c r="M29" s="37"/>
      <c r="N29" s="8"/>
      <c r="O29" s="8"/>
      <c r="P29" s="8"/>
      <c r="Q29" s="8"/>
      <c r="R29" s="57"/>
      <c r="S29" s="26"/>
    </row>
    <row r="30" spans="1:19" ht="19.5" customHeight="1">
      <c r="A30" s="10" t="s">
        <v>23</v>
      </c>
      <c r="B30" s="11"/>
      <c r="C30" s="11"/>
      <c r="D30" s="11"/>
      <c r="E30" s="11"/>
      <c r="F30" s="29"/>
      <c r="G30" s="28"/>
      <c r="H30" s="29"/>
      <c r="I30" s="29"/>
      <c r="J30" s="29"/>
      <c r="K30" s="29"/>
      <c r="L30" s="29"/>
      <c r="M30" s="27"/>
      <c r="N30" s="52"/>
      <c r="O30" s="52"/>
      <c r="P30" s="52"/>
      <c r="Q30" s="52"/>
      <c r="R30" s="61"/>
      <c r="S30" s="52"/>
    </row>
    <row r="31" spans="1:19" ht="19.5" customHeight="1">
      <c r="A31" s="1" t="s">
        <v>58</v>
      </c>
      <c r="B31" s="2"/>
      <c r="C31" s="2"/>
      <c r="D31" s="2"/>
      <c r="E31" s="2"/>
      <c r="F31" s="29">
        <v>41.14</v>
      </c>
      <c r="G31" s="28">
        <v>41.86</v>
      </c>
      <c r="H31" s="29">
        <f t="shared" si="3"/>
        <v>83</v>
      </c>
      <c r="I31" s="29">
        <v>54.06</v>
      </c>
      <c r="J31" s="29">
        <v>45.43</v>
      </c>
      <c r="K31" s="29">
        <f>SUM(I31:J31)</f>
        <v>99.49000000000001</v>
      </c>
      <c r="L31" s="30">
        <f t="shared" si="0"/>
        <v>16.49000000000001</v>
      </c>
      <c r="M31" s="34">
        <f t="shared" si="1"/>
        <v>119.86746987951808</v>
      </c>
      <c r="N31" s="26">
        <v>5.5</v>
      </c>
      <c r="O31" s="26">
        <v>318</v>
      </c>
      <c r="P31" s="53">
        <f t="shared" si="2"/>
        <v>1749</v>
      </c>
      <c r="Q31" s="26">
        <v>5.5</v>
      </c>
      <c r="R31" s="62">
        <v>318</v>
      </c>
      <c r="S31" s="53">
        <f t="shared" si="4"/>
        <v>1749</v>
      </c>
    </row>
    <row r="32" spans="1:19" ht="19.5" customHeight="1">
      <c r="A32" s="1" t="s">
        <v>59</v>
      </c>
      <c r="B32" s="2"/>
      <c r="C32" s="2"/>
      <c r="D32" s="2"/>
      <c r="E32" s="2"/>
      <c r="F32" s="30">
        <v>50.86</v>
      </c>
      <c r="G32" s="38">
        <v>51.75</v>
      </c>
      <c r="H32" s="38">
        <f t="shared" si="3"/>
        <v>102.61</v>
      </c>
      <c r="I32" s="30">
        <v>66.83</v>
      </c>
      <c r="J32" s="30">
        <v>56.17</v>
      </c>
      <c r="K32" s="29">
        <f>SUM(I32:J32)</f>
        <v>123</v>
      </c>
      <c r="L32" s="30">
        <f t="shared" si="0"/>
        <v>20.39</v>
      </c>
      <c r="M32" s="34">
        <f t="shared" si="1"/>
        <v>119.87135756748854</v>
      </c>
      <c r="N32" s="53">
        <v>6.8</v>
      </c>
      <c r="O32" s="53">
        <v>95191</v>
      </c>
      <c r="P32" s="53">
        <f t="shared" si="2"/>
        <v>647298.7999999999</v>
      </c>
      <c r="Q32" s="53">
        <v>6.8</v>
      </c>
      <c r="R32" s="56">
        <v>95191</v>
      </c>
      <c r="S32" s="63">
        <f t="shared" si="4"/>
        <v>647298.7999999999</v>
      </c>
    </row>
    <row r="33" spans="1:19" ht="19.5" customHeight="1">
      <c r="A33" s="1" t="s">
        <v>60</v>
      </c>
      <c r="B33" s="2"/>
      <c r="C33" s="2"/>
      <c r="D33" s="2"/>
      <c r="E33" s="2"/>
      <c r="F33" s="30">
        <v>41.14</v>
      </c>
      <c r="G33" s="38">
        <v>71.53</v>
      </c>
      <c r="H33" s="64">
        <f t="shared" si="3"/>
        <v>112.67</v>
      </c>
      <c r="I33" s="30">
        <v>54.06</v>
      </c>
      <c r="J33" s="30">
        <v>77.63</v>
      </c>
      <c r="K33" s="65">
        <f>SUM(I33:J33)</f>
        <v>131.69</v>
      </c>
      <c r="L33" s="30">
        <f t="shared" si="0"/>
        <v>19.019999999999996</v>
      </c>
      <c r="M33" s="34">
        <f t="shared" si="1"/>
        <v>116.88115736220821</v>
      </c>
      <c r="N33" s="26">
        <v>5.5</v>
      </c>
      <c r="O33" s="26">
        <v>446410</v>
      </c>
      <c r="P33" s="53">
        <f t="shared" si="2"/>
        <v>2455255</v>
      </c>
      <c r="Q33" s="26">
        <v>9.4</v>
      </c>
      <c r="R33" s="62">
        <v>446410</v>
      </c>
      <c r="S33" s="53">
        <f t="shared" si="4"/>
        <v>4196254</v>
      </c>
    </row>
    <row r="34" spans="1:19" ht="19.5" customHeight="1">
      <c r="A34" s="9" t="s">
        <v>22</v>
      </c>
      <c r="B34" s="3"/>
      <c r="C34" s="3"/>
      <c r="D34" s="3"/>
      <c r="E34" s="3"/>
      <c r="F34" s="31"/>
      <c r="G34" s="39"/>
      <c r="H34" s="31"/>
      <c r="I34" s="31"/>
      <c r="J34" s="31"/>
      <c r="K34" s="31"/>
      <c r="L34" s="31"/>
      <c r="M34" s="35"/>
      <c r="N34" s="8"/>
      <c r="O34" s="8"/>
      <c r="P34" s="8"/>
      <c r="Q34" s="8"/>
      <c r="R34" s="57"/>
      <c r="S34" s="26"/>
    </row>
    <row r="35" spans="1:19" ht="19.5" customHeight="1">
      <c r="A35" s="10" t="s">
        <v>18</v>
      </c>
      <c r="B35" s="11"/>
      <c r="C35" s="11"/>
      <c r="D35" s="11"/>
      <c r="E35" s="11"/>
      <c r="F35" s="29">
        <v>50.86</v>
      </c>
      <c r="G35" s="28">
        <v>51.75</v>
      </c>
      <c r="H35" s="28">
        <f t="shared" si="3"/>
        <v>102.61</v>
      </c>
      <c r="I35" s="29">
        <v>66.83</v>
      </c>
      <c r="J35" s="29">
        <v>56.17</v>
      </c>
      <c r="K35" s="29">
        <f>SUM(I35:J35)</f>
        <v>123</v>
      </c>
      <c r="L35" s="29">
        <f t="shared" si="0"/>
        <v>20.39</v>
      </c>
      <c r="M35" s="36">
        <f t="shared" si="1"/>
        <v>119.87135756748854</v>
      </c>
      <c r="N35" s="52">
        <v>6.8</v>
      </c>
      <c r="O35" s="52">
        <v>458823</v>
      </c>
      <c r="P35" s="52">
        <f t="shared" si="2"/>
        <v>3119996.4</v>
      </c>
      <c r="Q35" s="52">
        <v>6.8</v>
      </c>
      <c r="R35" s="61">
        <v>458823</v>
      </c>
      <c r="S35" s="76">
        <f t="shared" si="4"/>
        <v>3119996.4</v>
      </c>
    </row>
    <row r="36" spans="1:19" ht="12.75">
      <c r="A36" s="70" t="s">
        <v>70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P36" s="75">
        <f>P15+P17+P18+P21+P22+P26+P31+P32+P33</f>
        <v>3448571.5</v>
      </c>
      <c r="S36" s="75">
        <f>S21+S22+S26+S31+S32+S33</f>
        <v>5133592.3</v>
      </c>
    </row>
    <row r="37" spans="1:11" ht="14.25" thickBot="1">
      <c r="A37" s="908" t="s">
        <v>77</v>
      </c>
      <c r="B37" s="908"/>
      <c r="C37" s="908"/>
      <c r="D37" s="908"/>
      <c r="E37" s="908"/>
      <c r="F37" s="909" t="s">
        <v>62</v>
      </c>
      <c r="G37" s="910" t="s">
        <v>78</v>
      </c>
      <c r="H37" s="910"/>
      <c r="I37" s="909" t="s">
        <v>62</v>
      </c>
      <c r="J37" s="905" t="s">
        <v>79</v>
      </c>
      <c r="K37" s="905"/>
    </row>
    <row r="38" spans="1:11" ht="15" customHeight="1">
      <c r="A38" s="906" t="s">
        <v>61</v>
      </c>
      <c r="B38" s="906"/>
      <c r="C38" s="906"/>
      <c r="D38" s="906"/>
      <c r="E38" s="906"/>
      <c r="F38" s="909"/>
      <c r="G38" s="907" t="s">
        <v>64</v>
      </c>
      <c r="H38" s="907"/>
      <c r="I38" s="909"/>
      <c r="J38" s="905"/>
      <c r="K38" s="905"/>
    </row>
    <row r="39" spans="1:11" ht="15" customHeight="1">
      <c r="A39" s="906" t="s">
        <v>63</v>
      </c>
      <c r="B39" s="906"/>
      <c r="C39" s="906"/>
      <c r="D39" s="906"/>
      <c r="E39" s="906"/>
      <c r="F39" s="72"/>
      <c r="G39" s="72"/>
      <c r="H39" s="72"/>
      <c r="I39" s="72"/>
      <c r="J39" s="72"/>
      <c r="K39" s="72"/>
    </row>
    <row r="40" spans="1:11" ht="12.75">
      <c r="A40" s="70" t="s">
        <v>71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</row>
    <row r="41" spans="1:11" ht="14.25" thickBot="1">
      <c r="A41" s="908" t="s">
        <v>77</v>
      </c>
      <c r="B41" s="908"/>
      <c r="C41" s="908"/>
      <c r="D41" s="908"/>
      <c r="E41" s="908"/>
      <c r="F41" s="909" t="s">
        <v>62</v>
      </c>
      <c r="G41" s="910">
        <v>5133592</v>
      </c>
      <c r="H41" s="910"/>
      <c r="I41" s="909" t="s">
        <v>62</v>
      </c>
      <c r="J41" s="905" t="s">
        <v>80</v>
      </c>
      <c r="K41" s="905"/>
    </row>
    <row r="42" spans="1:11" ht="12.75">
      <c r="A42" s="906" t="s">
        <v>61</v>
      </c>
      <c r="B42" s="906"/>
      <c r="C42" s="906"/>
      <c r="D42" s="906"/>
      <c r="E42" s="906"/>
      <c r="F42" s="909"/>
      <c r="G42" s="907">
        <v>607150</v>
      </c>
      <c r="H42" s="907"/>
      <c r="I42" s="909"/>
      <c r="J42" s="905"/>
      <c r="K42" s="905"/>
    </row>
    <row r="43" spans="1:11" ht="12.75">
      <c r="A43" s="906" t="s">
        <v>63</v>
      </c>
      <c r="B43" s="906"/>
      <c r="C43" s="906"/>
      <c r="D43" s="906"/>
      <c r="E43" s="906"/>
      <c r="F43" s="72"/>
      <c r="G43" s="72"/>
      <c r="H43" s="72"/>
      <c r="I43" s="72"/>
      <c r="J43" s="72"/>
      <c r="K43" s="72"/>
    </row>
    <row r="44" s="69" customFormat="1" ht="14.25"/>
  </sheetData>
  <mergeCells count="26">
    <mergeCell ref="J41:K42"/>
    <mergeCell ref="A42:E42"/>
    <mergeCell ref="G42:H42"/>
    <mergeCell ref="A43:E43"/>
    <mergeCell ref="A41:E41"/>
    <mergeCell ref="F41:F42"/>
    <mergeCell ref="G41:H41"/>
    <mergeCell ref="I41:I42"/>
    <mergeCell ref="J37:K38"/>
    <mergeCell ref="A38:E38"/>
    <mergeCell ref="G38:H38"/>
    <mergeCell ref="A39:E39"/>
    <mergeCell ref="A37:E37"/>
    <mergeCell ref="F37:F38"/>
    <mergeCell ref="G37:H37"/>
    <mergeCell ref="I37:I38"/>
    <mergeCell ref="B9:E9"/>
    <mergeCell ref="F11:H11"/>
    <mergeCell ref="I11:K11"/>
    <mergeCell ref="A12:E12"/>
    <mergeCell ref="F12:G12"/>
    <mergeCell ref="I12:J12"/>
    <mergeCell ref="A3:M3"/>
    <mergeCell ref="A4:M4"/>
    <mergeCell ref="A5:M5"/>
    <mergeCell ref="B8:E8"/>
  </mergeCells>
  <printOptions/>
  <pageMargins left="1.43" right="0.23" top="0.43" bottom="0.44" header="0.45" footer="0.42"/>
  <pageSetup fitToHeight="1" fitToWidth="1" horizontalDpi="600" verticalDpi="600" orientation="landscape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51"/>
  <sheetViews>
    <sheetView workbookViewId="0" topLeftCell="A1">
      <selection activeCell="P40" sqref="P40"/>
    </sheetView>
  </sheetViews>
  <sheetFormatPr defaultColWidth="9.00390625" defaultRowHeight="12.75"/>
  <cols>
    <col min="5" max="5" width="5.25390625" style="0" customWidth="1"/>
    <col min="6" max="6" width="6.625" style="0" customWidth="1"/>
    <col min="7" max="7" width="7.625" style="0" customWidth="1"/>
    <col min="8" max="8" width="10.25390625" style="0" customWidth="1"/>
    <col min="9" max="9" width="6.875" style="0" customWidth="1"/>
    <col min="10" max="10" width="7.75390625" style="0" customWidth="1"/>
    <col min="11" max="11" width="11.375" style="0" customWidth="1"/>
    <col min="12" max="12" width="7.00390625" style="0" customWidth="1"/>
    <col min="13" max="13" width="7.125" style="0" customWidth="1"/>
    <col min="14" max="14" width="6.25390625" style="0" customWidth="1"/>
    <col min="15" max="15" width="7.25390625" style="0" customWidth="1"/>
    <col min="17" max="17" width="6.625" style="0" customWidth="1"/>
    <col min="18" max="18" width="7.75390625" style="0" customWidth="1"/>
    <col min="19" max="19" width="10.125" style="0" customWidth="1"/>
    <col min="20" max="20" width="7.00390625" style="0" customWidth="1"/>
    <col min="21" max="21" width="7.75390625" style="0" customWidth="1"/>
  </cols>
  <sheetData>
    <row r="1" spans="1:10" ht="15">
      <c r="A1" s="13"/>
      <c r="B1" s="13"/>
      <c r="C1" s="13"/>
      <c r="D1" s="13"/>
      <c r="E1" s="13"/>
      <c r="I1" s="13"/>
      <c r="J1" s="13"/>
    </row>
    <row r="2" spans="1:10" ht="15">
      <c r="A2" s="13"/>
      <c r="B2" s="13"/>
      <c r="C2" s="13"/>
      <c r="D2" s="13"/>
      <c r="E2" s="13"/>
      <c r="I2" s="13"/>
      <c r="J2" s="13"/>
    </row>
    <row r="3" spans="1:13" ht="19.5" customHeight="1">
      <c r="A3" s="894" t="s">
        <v>11</v>
      </c>
      <c r="B3" s="894"/>
      <c r="C3" s="894"/>
      <c r="D3" s="894"/>
      <c r="E3" s="894"/>
      <c r="F3" s="894"/>
      <c r="G3" s="894"/>
      <c r="H3" s="894"/>
      <c r="I3" s="894"/>
      <c r="J3" s="894"/>
      <c r="K3" s="894"/>
      <c r="L3" s="894"/>
      <c r="M3" s="894"/>
    </row>
    <row r="4" spans="1:13" ht="19.5" customHeight="1">
      <c r="A4" s="895" t="s">
        <v>12</v>
      </c>
      <c r="B4" s="895"/>
      <c r="C4" s="895"/>
      <c r="D4" s="895"/>
      <c r="E4" s="895"/>
      <c r="F4" s="895"/>
      <c r="G4" s="895"/>
      <c r="H4" s="895"/>
      <c r="I4" s="895"/>
      <c r="J4" s="895"/>
      <c r="K4" s="895"/>
      <c r="L4" s="895"/>
      <c r="M4" s="895"/>
    </row>
    <row r="5" spans="1:13" ht="19.5" customHeight="1">
      <c r="A5" s="895" t="s">
        <v>25</v>
      </c>
      <c r="B5" s="895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</row>
    <row r="6" spans="1:10" ht="12.75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ht="12.75">
      <c r="A7" s="14"/>
      <c r="B7" s="14"/>
      <c r="C7" s="14"/>
      <c r="D7" s="14"/>
      <c r="E7" s="14"/>
      <c r="F7" s="49" t="s">
        <v>31</v>
      </c>
      <c r="G7" s="49" t="s">
        <v>32</v>
      </c>
      <c r="H7" s="50" t="s">
        <v>37</v>
      </c>
      <c r="I7" s="14"/>
      <c r="J7" s="14"/>
    </row>
    <row r="8" spans="1:10" ht="12.75">
      <c r="A8" s="14"/>
      <c r="B8" s="896" t="s">
        <v>29</v>
      </c>
      <c r="C8" s="896"/>
      <c r="D8" s="896"/>
      <c r="E8" s="896"/>
      <c r="F8" s="44">
        <v>7.48</v>
      </c>
      <c r="G8" s="45">
        <v>9.83</v>
      </c>
      <c r="H8" s="43">
        <f>G8/F8*100</f>
        <v>131.41711229946523</v>
      </c>
      <c r="I8" s="14"/>
      <c r="J8" s="14"/>
    </row>
    <row r="9" spans="1:10" ht="12.75">
      <c r="A9" s="14"/>
      <c r="B9" s="896" t="s">
        <v>30</v>
      </c>
      <c r="C9" s="896"/>
      <c r="D9" s="896"/>
      <c r="E9" s="896"/>
      <c r="F9" s="46">
        <v>7.61</v>
      </c>
      <c r="G9" s="47">
        <v>8.26</v>
      </c>
      <c r="H9" s="48">
        <f>G9/F9*100</f>
        <v>108.54139290407359</v>
      </c>
      <c r="I9" s="14"/>
      <c r="J9" s="14"/>
    </row>
    <row r="10" spans="1:10" ht="12.75">
      <c r="A10" s="14"/>
      <c r="B10" s="25"/>
      <c r="C10" s="25"/>
      <c r="D10" s="25"/>
      <c r="E10" s="25"/>
      <c r="F10" s="21">
        <f>SUM(F8:F9)</f>
        <v>15.09</v>
      </c>
      <c r="G10" s="42">
        <f>SUM(G8:G9)</f>
        <v>18.09</v>
      </c>
      <c r="H10" s="51">
        <f>G10/F10*100</f>
        <v>119.88071570576541</v>
      </c>
      <c r="I10" s="14"/>
      <c r="J10" s="14"/>
    </row>
    <row r="11" spans="1:23" ht="19.5" customHeight="1">
      <c r="A11" s="22"/>
      <c r="B11" s="23"/>
      <c r="C11" s="23"/>
      <c r="D11" s="23"/>
      <c r="E11" s="24"/>
      <c r="F11" s="897" t="s">
        <v>14</v>
      </c>
      <c r="G11" s="898"/>
      <c r="H11" s="899"/>
      <c r="I11" s="897" t="s">
        <v>15</v>
      </c>
      <c r="J11" s="898"/>
      <c r="K11" s="899"/>
      <c r="L11" s="8" t="s">
        <v>35</v>
      </c>
      <c r="M11" s="17" t="s">
        <v>40</v>
      </c>
      <c r="N11" s="8" t="s">
        <v>47</v>
      </c>
      <c r="O11" s="8" t="s">
        <v>48</v>
      </c>
      <c r="P11" s="8" t="s">
        <v>49</v>
      </c>
      <c r="Q11" s="8" t="s">
        <v>47</v>
      </c>
      <c r="R11" s="8" t="s">
        <v>48</v>
      </c>
      <c r="S11" s="8" t="s">
        <v>49</v>
      </c>
      <c r="T11" s="8" t="s">
        <v>47</v>
      </c>
      <c r="U11" s="8" t="s">
        <v>48</v>
      </c>
      <c r="V11" s="8" t="s">
        <v>49</v>
      </c>
      <c r="W11" s="74" t="s">
        <v>37</v>
      </c>
    </row>
    <row r="12" spans="1:23" ht="19.5" customHeight="1">
      <c r="A12" s="900" t="s">
        <v>0</v>
      </c>
      <c r="B12" s="901"/>
      <c r="C12" s="901"/>
      <c r="D12" s="901"/>
      <c r="E12" s="902"/>
      <c r="F12" s="903" t="s">
        <v>26</v>
      </c>
      <c r="G12" s="904"/>
      <c r="H12" s="15" t="s">
        <v>26</v>
      </c>
      <c r="I12" s="903" t="s">
        <v>26</v>
      </c>
      <c r="J12" s="904"/>
      <c r="K12" s="15" t="s">
        <v>26</v>
      </c>
      <c r="L12" s="26" t="s">
        <v>36</v>
      </c>
      <c r="M12" s="32" t="s">
        <v>39</v>
      </c>
      <c r="N12" s="26" t="s">
        <v>65</v>
      </c>
      <c r="O12" s="26"/>
      <c r="P12" s="26" t="s">
        <v>27</v>
      </c>
      <c r="Q12" s="26" t="s">
        <v>66</v>
      </c>
      <c r="R12" s="26"/>
      <c r="S12" s="26" t="s">
        <v>27</v>
      </c>
      <c r="T12" s="26" t="s">
        <v>65</v>
      </c>
      <c r="U12" s="26"/>
      <c r="V12" s="26" t="s">
        <v>27</v>
      </c>
      <c r="W12" s="73" t="s">
        <v>81</v>
      </c>
    </row>
    <row r="13" spans="1:23" ht="19.5" customHeight="1">
      <c r="A13" s="6"/>
      <c r="B13" s="7"/>
      <c r="C13" s="7"/>
      <c r="D13" s="7"/>
      <c r="E13" s="5"/>
      <c r="F13" s="17" t="s">
        <v>13</v>
      </c>
      <c r="G13" s="15" t="s">
        <v>16</v>
      </c>
      <c r="H13" s="19" t="s">
        <v>28</v>
      </c>
      <c r="I13" s="17" t="s">
        <v>13</v>
      </c>
      <c r="J13" s="15" t="s">
        <v>16</v>
      </c>
      <c r="K13" s="19" t="s">
        <v>28</v>
      </c>
      <c r="L13" s="26"/>
      <c r="M13" s="19" t="s">
        <v>38</v>
      </c>
      <c r="N13" s="26" t="s">
        <v>50</v>
      </c>
      <c r="O13" s="19" t="s">
        <v>51</v>
      </c>
      <c r="P13" s="26" t="s">
        <v>50</v>
      </c>
      <c r="Q13" s="26" t="s">
        <v>50</v>
      </c>
      <c r="R13" s="19" t="s">
        <v>51</v>
      </c>
      <c r="S13" s="26" t="s">
        <v>50</v>
      </c>
      <c r="T13" s="26" t="s">
        <v>50</v>
      </c>
      <c r="U13" s="19" t="s">
        <v>51</v>
      </c>
      <c r="V13" s="26" t="s">
        <v>50</v>
      </c>
      <c r="W13" s="26"/>
    </row>
    <row r="14" spans="1:23" ht="19.5" customHeight="1">
      <c r="A14" s="6"/>
      <c r="B14" s="7"/>
      <c r="C14" s="7"/>
      <c r="D14" s="7"/>
      <c r="E14" s="7"/>
      <c r="F14" s="18"/>
      <c r="G14" s="5"/>
      <c r="H14" s="5" t="s">
        <v>27</v>
      </c>
      <c r="I14" s="18"/>
      <c r="J14" s="5"/>
      <c r="K14" s="5" t="s">
        <v>27</v>
      </c>
      <c r="L14" s="18" t="s">
        <v>41</v>
      </c>
      <c r="M14" s="18" t="s">
        <v>37</v>
      </c>
      <c r="N14" s="52"/>
      <c r="O14" s="52"/>
      <c r="P14" s="52"/>
      <c r="Q14" s="52"/>
      <c r="R14" s="52"/>
      <c r="S14" s="52"/>
      <c r="T14" s="52"/>
      <c r="U14" s="52"/>
      <c r="V14" s="52"/>
      <c r="W14" s="26"/>
    </row>
    <row r="15" spans="1:23" ht="19.5" customHeight="1">
      <c r="A15" s="1" t="s">
        <v>52</v>
      </c>
      <c r="B15" s="2"/>
      <c r="C15" s="2"/>
      <c r="D15" s="2"/>
      <c r="E15" s="2"/>
      <c r="F15" s="30" t="s">
        <v>33</v>
      </c>
      <c r="G15" s="38"/>
      <c r="H15" s="38" t="str">
        <f>F15</f>
        <v>8,98</v>
      </c>
      <c r="I15" s="30">
        <v>11.8</v>
      </c>
      <c r="J15" s="30"/>
      <c r="K15" s="30">
        <v>11.8</v>
      </c>
      <c r="L15" s="30">
        <f>K15-H15</f>
        <v>2.8200000000000003</v>
      </c>
      <c r="M15" s="34">
        <f>K15/H15*100</f>
        <v>131.40311804008908</v>
      </c>
      <c r="N15" s="66">
        <v>1.2</v>
      </c>
      <c r="O15" s="66">
        <v>13649</v>
      </c>
      <c r="P15" s="66">
        <f>N15*O15</f>
        <v>16378.8</v>
      </c>
      <c r="Q15" s="59" t="s">
        <v>67</v>
      </c>
      <c r="R15" s="59" t="s">
        <v>67</v>
      </c>
      <c r="S15" s="59" t="s">
        <v>67</v>
      </c>
      <c r="T15" s="68">
        <v>1</v>
      </c>
      <c r="U15" s="66">
        <v>13649</v>
      </c>
      <c r="V15" s="66">
        <f>T15*U15</f>
        <v>13649</v>
      </c>
      <c r="W15" s="77">
        <v>0.2</v>
      </c>
    </row>
    <row r="16" spans="1:23" ht="19.5" customHeight="1">
      <c r="A16" s="9" t="s">
        <v>2</v>
      </c>
      <c r="B16" s="3"/>
      <c r="C16" s="3"/>
      <c r="D16" s="3"/>
      <c r="E16" s="3"/>
      <c r="F16" s="31"/>
      <c r="G16" s="39"/>
      <c r="H16" s="39"/>
      <c r="I16" s="31"/>
      <c r="J16" s="31"/>
      <c r="K16" s="31"/>
      <c r="L16" s="31"/>
      <c r="M16" s="35"/>
      <c r="N16" s="60"/>
      <c r="O16" s="60"/>
      <c r="P16" s="60"/>
      <c r="Q16" s="17"/>
      <c r="R16" s="17"/>
      <c r="S16" s="17"/>
      <c r="T16" s="60"/>
      <c r="U16" s="60"/>
      <c r="V16" s="60"/>
      <c r="W16" s="78"/>
    </row>
    <row r="17" spans="1:23" ht="19.5" customHeight="1">
      <c r="A17" s="10" t="s">
        <v>53</v>
      </c>
      <c r="B17" s="11"/>
      <c r="C17" s="11"/>
      <c r="D17" s="11"/>
      <c r="E17" s="11"/>
      <c r="F17" s="29">
        <v>13.46</v>
      </c>
      <c r="G17" s="28"/>
      <c r="H17" s="28">
        <f>F17</f>
        <v>13.46</v>
      </c>
      <c r="I17" s="29">
        <v>17.68</v>
      </c>
      <c r="J17" s="29"/>
      <c r="K17" s="29">
        <v>17.68</v>
      </c>
      <c r="L17" s="29">
        <f aca="true" t="shared" si="0" ref="L17:L35">K17-H17</f>
        <v>4.219999999999999</v>
      </c>
      <c r="M17" s="36">
        <f aca="true" t="shared" si="1" ref="M17:M35">K17/H17*100</f>
        <v>131.3521545319465</v>
      </c>
      <c r="N17" s="67">
        <v>1.8</v>
      </c>
      <c r="O17" s="67">
        <v>540</v>
      </c>
      <c r="P17" s="67">
        <f>N17*O17</f>
        <v>972</v>
      </c>
      <c r="Q17" s="18" t="s">
        <v>67</v>
      </c>
      <c r="R17" s="18" t="s">
        <v>67</v>
      </c>
      <c r="S17" s="18" t="s">
        <v>67</v>
      </c>
      <c r="T17" s="67">
        <v>1.5</v>
      </c>
      <c r="U17" s="67">
        <v>540</v>
      </c>
      <c r="V17" s="67">
        <f>T17*U17</f>
        <v>810</v>
      </c>
      <c r="W17" s="79">
        <v>0.2</v>
      </c>
    </row>
    <row r="18" spans="1:23" ht="19.5" customHeight="1">
      <c r="A18" s="1" t="s">
        <v>54</v>
      </c>
      <c r="B18" s="2"/>
      <c r="C18" s="2"/>
      <c r="D18" s="2"/>
      <c r="E18" s="2"/>
      <c r="F18" s="30">
        <v>27.86</v>
      </c>
      <c r="G18" s="38"/>
      <c r="H18" s="38">
        <f>F18</f>
        <v>27.86</v>
      </c>
      <c r="I18" s="30">
        <v>36.61</v>
      </c>
      <c r="J18" s="30"/>
      <c r="K18" s="30">
        <v>36.61</v>
      </c>
      <c r="L18" s="30">
        <f t="shared" si="0"/>
        <v>8.75</v>
      </c>
      <c r="M18" s="34">
        <f t="shared" si="1"/>
        <v>131.4070351758794</v>
      </c>
      <c r="N18" s="66">
        <v>3.7</v>
      </c>
      <c r="O18" s="66">
        <v>21220</v>
      </c>
      <c r="P18" s="66">
        <f>N18*O18</f>
        <v>78514</v>
      </c>
      <c r="Q18" s="59" t="s">
        <v>67</v>
      </c>
      <c r="R18" s="59" t="s">
        <v>67</v>
      </c>
      <c r="S18" s="59" t="s">
        <v>67</v>
      </c>
      <c r="T18" s="68">
        <v>3</v>
      </c>
      <c r="U18" s="66">
        <v>21220</v>
      </c>
      <c r="V18" s="66">
        <f>T18*U18</f>
        <v>63660</v>
      </c>
      <c r="W18" s="77">
        <v>0.2</v>
      </c>
    </row>
    <row r="19" spans="1:23" ht="19.5" customHeight="1">
      <c r="A19" s="9" t="s">
        <v>10</v>
      </c>
      <c r="B19" s="3"/>
      <c r="C19" s="3"/>
      <c r="D19" s="3"/>
      <c r="E19" s="3"/>
      <c r="F19" s="31"/>
      <c r="G19" s="39"/>
      <c r="H19" s="39"/>
      <c r="I19" s="31"/>
      <c r="J19" s="31"/>
      <c r="K19" s="31"/>
      <c r="L19" s="31"/>
      <c r="M19" s="35"/>
      <c r="N19" s="8"/>
      <c r="O19" s="8"/>
      <c r="P19" s="8"/>
      <c r="Q19" s="8"/>
      <c r="R19" s="57"/>
      <c r="S19" s="8"/>
      <c r="T19" s="8"/>
      <c r="U19" s="8"/>
      <c r="V19" s="8"/>
      <c r="W19" s="26"/>
    </row>
    <row r="20" spans="1:23" ht="19.5" customHeight="1">
      <c r="A20" s="10" t="s">
        <v>4</v>
      </c>
      <c r="B20" s="11"/>
      <c r="C20" s="11"/>
      <c r="D20" s="11"/>
      <c r="E20" s="11"/>
      <c r="F20" s="29">
        <v>27.68</v>
      </c>
      <c r="G20" s="28">
        <v>28.16</v>
      </c>
      <c r="H20" s="28">
        <f>SUM(F20:G20)</f>
        <v>55.84</v>
      </c>
      <c r="I20" s="29">
        <v>36.37</v>
      </c>
      <c r="J20" s="29">
        <v>30.56</v>
      </c>
      <c r="K20" s="29">
        <f>SUM(I20:J20)</f>
        <v>66.92999999999999</v>
      </c>
      <c r="L20" s="29">
        <f t="shared" si="0"/>
        <v>11.08999999999999</v>
      </c>
      <c r="M20" s="36">
        <f t="shared" si="1"/>
        <v>119.8603151862464</v>
      </c>
      <c r="N20" s="52">
        <v>3.7</v>
      </c>
      <c r="O20" s="52"/>
      <c r="P20" s="52"/>
      <c r="Q20" s="52">
        <v>3.7</v>
      </c>
      <c r="R20" s="61"/>
      <c r="S20" s="52"/>
      <c r="T20" s="52">
        <v>3.7</v>
      </c>
      <c r="U20" s="52"/>
      <c r="V20" s="52"/>
      <c r="W20" s="26"/>
    </row>
    <row r="21" spans="1:23" ht="19.5" customHeight="1">
      <c r="A21" s="1" t="s">
        <v>55</v>
      </c>
      <c r="B21" s="2"/>
      <c r="C21" s="2"/>
      <c r="D21" s="2"/>
      <c r="E21" s="2"/>
      <c r="F21" s="30">
        <v>34.41</v>
      </c>
      <c r="G21" s="38">
        <v>35.01</v>
      </c>
      <c r="H21" s="38">
        <f aca="true" t="shared" si="2" ref="H21:H35">SUM(F21:G21)</f>
        <v>69.41999999999999</v>
      </c>
      <c r="I21" s="30">
        <v>45.22</v>
      </c>
      <c r="J21" s="30" t="s">
        <v>42</v>
      </c>
      <c r="K21" s="29">
        <f>I21+J21</f>
        <v>83.22</v>
      </c>
      <c r="L21" s="30">
        <f t="shared" si="0"/>
        <v>13.800000000000011</v>
      </c>
      <c r="M21" s="34">
        <f t="shared" si="1"/>
        <v>119.87899740708731</v>
      </c>
      <c r="N21" s="54">
        <v>4.6</v>
      </c>
      <c r="O21" s="26">
        <v>39094</v>
      </c>
      <c r="P21" s="53">
        <v>179832</v>
      </c>
      <c r="Q21" s="54">
        <v>4.6</v>
      </c>
      <c r="R21" s="62">
        <v>39094</v>
      </c>
      <c r="S21" s="63">
        <f>Q21*R21</f>
        <v>179832.4</v>
      </c>
      <c r="T21" s="54">
        <v>4.6</v>
      </c>
      <c r="U21" s="26">
        <v>39094</v>
      </c>
      <c r="V21" s="53">
        <f>T21*U21</f>
        <v>179832.4</v>
      </c>
      <c r="W21" s="53"/>
    </row>
    <row r="22" spans="1:23" ht="19.5" customHeight="1">
      <c r="A22" s="1" t="s">
        <v>56</v>
      </c>
      <c r="B22" s="2"/>
      <c r="C22" s="2"/>
      <c r="D22" s="2"/>
      <c r="E22" s="2"/>
      <c r="F22" s="30">
        <v>22.44</v>
      </c>
      <c r="G22" s="38">
        <v>47.18</v>
      </c>
      <c r="H22" s="38">
        <f t="shared" si="2"/>
        <v>69.62</v>
      </c>
      <c r="I22" s="30">
        <v>29.49</v>
      </c>
      <c r="J22" s="38" t="s">
        <v>43</v>
      </c>
      <c r="K22" s="29">
        <f>I22+J22</f>
        <v>80.69</v>
      </c>
      <c r="L22" s="30">
        <f t="shared" si="0"/>
        <v>11.069999999999993</v>
      </c>
      <c r="M22" s="34">
        <f t="shared" si="1"/>
        <v>115.900603274921</v>
      </c>
      <c r="N22" s="55">
        <v>4</v>
      </c>
      <c r="O22" s="55">
        <v>75</v>
      </c>
      <c r="P22" s="53">
        <f>N22*O22</f>
        <v>300</v>
      </c>
      <c r="Q22" s="55">
        <v>6.2</v>
      </c>
      <c r="R22" s="56">
        <v>75</v>
      </c>
      <c r="S22" s="53">
        <f aca="true" t="shared" si="3" ref="S22:S35">Q22*R22</f>
        <v>465</v>
      </c>
      <c r="T22" s="55">
        <v>4</v>
      </c>
      <c r="U22" s="55">
        <v>75</v>
      </c>
      <c r="V22" s="53">
        <f>T22*U22</f>
        <v>300</v>
      </c>
      <c r="W22" s="53"/>
    </row>
    <row r="23" spans="1:23" ht="19.5" customHeight="1">
      <c r="A23" s="9" t="s">
        <v>17</v>
      </c>
      <c r="B23" s="3"/>
      <c r="C23" s="3"/>
      <c r="D23" s="3"/>
      <c r="E23" s="3"/>
      <c r="F23" s="31"/>
      <c r="G23" s="39"/>
      <c r="H23" s="31"/>
      <c r="I23" s="40"/>
      <c r="J23" s="40"/>
      <c r="K23" s="31"/>
      <c r="L23" s="31"/>
      <c r="M23" s="35"/>
      <c r="N23" s="26"/>
      <c r="O23" s="26"/>
      <c r="P23" s="8"/>
      <c r="Q23" s="26"/>
      <c r="R23" s="62"/>
      <c r="S23" s="26"/>
      <c r="T23" s="26"/>
      <c r="U23" s="26"/>
      <c r="V23" s="8"/>
      <c r="W23" s="8"/>
    </row>
    <row r="24" spans="1:23" ht="19.5" customHeight="1">
      <c r="A24" s="10" t="s">
        <v>18</v>
      </c>
      <c r="B24" s="11"/>
      <c r="C24" s="11"/>
      <c r="D24" s="11"/>
      <c r="E24" s="11"/>
      <c r="F24" s="29">
        <v>34.41</v>
      </c>
      <c r="G24" s="28">
        <v>35.01</v>
      </c>
      <c r="H24" s="28">
        <f t="shared" si="2"/>
        <v>69.41999999999999</v>
      </c>
      <c r="I24" s="29">
        <v>45.22</v>
      </c>
      <c r="J24" s="29" t="s">
        <v>42</v>
      </c>
      <c r="K24" s="29">
        <f>I24+J24</f>
        <v>83.22</v>
      </c>
      <c r="L24" s="29">
        <f t="shared" si="0"/>
        <v>13.800000000000011</v>
      </c>
      <c r="M24" s="36">
        <f t="shared" si="1"/>
        <v>119.87899740708731</v>
      </c>
      <c r="N24" s="26">
        <v>4.6</v>
      </c>
      <c r="O24" s="26">
        <v>75</v>
      </c>
      <c r="P24" s="52">
        <f>N24*O24</f>
        <v>345</v>
      </c>
      <c r="Q24" s="26">
        <v>4.6</v>
      </c>
      <c r="R24" s="62">
        <v>75</v>
      </c>
      <c r="S24" s="52">
        <f t="shared" si="3"/>
        <v>345</v>
      </c>
      <c r="T24" s="26">
        <v>4.6</v>
      </c>
      <c r="U24" s="26">
        <v>75</v>
      </c>
      <c r="V24" s="52">
        <f>T24*U24</f>
        <v>345</v>
      </c>
      <c r="W24" s="52"/>
    </row>
    <row r="25" spans="1:23" ht="19.5" customHeight="1">
      <c r="A25" s="9" t="s">
        <v>19</v>
      </c>
      <c r="B25" s="3"/>
      <c r="C25" s="3"/>
      <c r="D25" s="3"/>
      <c r="E25" s="3"/>
      <c r="F25" s="31"/>
      <c r="G25" s="39"/>
      <c r="H25" s="31"/>
      <c r="I25" s="40"/>
      <c r="J25" s="40"/>
      <c r="K25" s="31"/>
      <c r="L25" s="31"/>
      <c r="M25" s="35"/>
      <c r="N25" s="8"/>
      <c r="O25" s="8"/>
      <c r="P25" s="8"/>
      <c r="Q25" s="8"/>
      <c r="R25" s="57"/>
      <c r="S25" s="26"/>
      <c r="T25" s="8"/>
      <c r="U25" s="8"/>
      <c r="V25" s="8"/>
      <c r="W25" s="8"/>
    </row>
    <row r="26" spans="1:23" ht="19.5" customHeight="1">
      <c r="A26" s="16" t="s">
        <v>57</v>
      </c>
      <c r="B26" s="4"/>
      <c r="C26" s="4"/>
      <c r="D26" s="4"/>
      <c r="E26" s="4"/>
      <c r="F26" s="33">
        <v>41.14</v>
      </c>
      <c r="G26" s="41">
        <v>66.21</v>
      </c>
      <c r="H26" s="28">
        <f t="shared" si="2"/>
        <v>107.35</v>
      </c>
      <c r="I26" s="29">
        <v>54.06</v>
      </c>
      <c r="J26" s="29">
        <v>71.86</v>
      </c>
      <c r="K26" s="29">
        <f>I26+J26</f>
        <v>125.92</v>
      </c>
      <c r="L26" s="29">
        <f t="shared" si="0"/>
        <v>18.570000000000007</v>
      </c>
      <c r="M26" s="36">
        <f t="shared" si="1"/>
        <v>117.29855612482534</v>
      </c>
      <c r="N26" s="52">
        <v>5.5</v>
      </c>
      <c r="O26" s="52">
        <v>12413</v>
      </c>
      <c r="P26" s="52">
        <v>68272</v>
      </c>
      <c r="Q26" s="52">
        <v>8.7</v>
      </c>
      <c r="R26" s="61">
        <v>12413</v>
      </c>
      <c r="S26" s="52">
        <f t="shared" si="3"/>
        <v>107993.09999999999</v>
      </c>
      <c r="T26" s="52">
        <v>5.5</v>
      </c>
      <c r="U26" s="52">
        <v>12413</v>
      </c>
      <c r="V26" s="52">
        <f>T26*U26</f>
        <v>68271.5</v>
      </c>
      <c r="W26" s="52"/>
    </row>
    <row r="27" spans="1:23" ht="19.5" customHeight="1">
      <c r="A27" s="9" t="s">
        <v>21</v>
      </c>
      <c r="B27" s="3"/>
      <c r="C27" s="3"/>
      <c r="D27" s="3"/>
      <c r="E27" s="3"/>
      <c r="F27" s="31"/>
      <c r="G27" s="31"/>
      <c r="H27" s="31"/>
      <c r="I27" s="31"/>
      <c r="J27" s="31"/>
      <c r="K27" s="31"/>
      <c r="L27" s="31"/>
      <c r="M27" s="35"/>
      <c r="N27" s="26"/>
      <c r="O27" s="26"/>
      <c r="P27" s="8"/>
      <c r="Q27" s="26"/>
      <c r="R27" s="62"/>
      <c r="S27" s="26"/>
      <c r="T27" s="26"/>
      <c r="U27" s="26"/>
      <c r="V27" s="8"/>
      <c r="W27" s="8"/>
    </row>
    <row r="28" spans="1:23" ht="19.5" customHeight="1">
      <c r="A28" s="10" t="s">
        <v>18</v>
      </c>
      <c r="B28" s="11"/>
      <c r="C28" s="11"/>
      <c r="D28" s="11"/>
      <c r="E28" s="11"/>
      <c r="F28" s="33">
        <v>50.86</v>
      </c>
      <c r="G28" s="33">
        <v>51.75</v>
      </c>
      <c r="H28" s="41">
        <f t="shared" si="2"/>
        <v>102.61</v>
      </c>
      <c r="I28" s="33">
        <v>66.83</v>
      </c>
      <c r="J28" s="33">
        <v>56.17</v>
      </c>
      <c r="K28" s="33">
        <f>SUM(I28:J28)</f>
        <v>123</v>
      </c>
      <c r="L28" s="33">
        <f t="shared" si="0"/>
        <v>20.39</v>
      </c>
      <c r="M28" s="36">
        <f>K28/H28*100</f>
        <v>119.87135756748854</v>
      </c>
      <c r="N28" s="26">
        <v>6.8</v>
      </c>
      <c r="O28" s="26">
        <v>12413</v>
      </c>
      <c r="P28" s="52">
        <v>84408</v>
      </c>
      <c r="Q28" s="26">
        <v>6.8</v>
      </c>
      <c r="R28" s="62">
        <v>12413</v>
      </c>
      <c r="S28" s="52">
        <f t="shared" si="3"/>
        <v>84408.4</v>
      </c>
      <c r="T28" s="26">
        <v>6.8</v>
      </c>
      <c r="U28" s="26">
        <v>12413</v>
      </c>
      <c r="V28" s="52">
        <f>T28*U28</f>
        <v>84408.4</v>
      </c>
      <c r="W28" s="52"/>
    </row>
    <row r="29" spans="1:23" ht="19.5" customHeight="1">
      <c r="A29" s="9" t="s">
        <v>24</v>
      </c>
      <c r="B29" s="3"/>
      <c r="C29" s="3"/>
      <c r="D29" s="3"/>
      <c r="E29" s="3"/>
      <c r="F29" s="31"/>
      <c r="G29" s="39"/>
      <c r="H29" s="31"/>
      <c r="I29" s="31"/>
      <c r="J29" s="31"/>
      <c r="K29" s="31"/>
      <c r="L29" s="31"/>
      <c r="M29" s="37"/>
      <c r="N29" s="8"/>
      <c r="O29" s="8"/>
      <c r="P29" s="8"/>
      <c r="Q29" s="8"/>
      <c r="R29" s="57"/>
      <c r="S29" s="26"/>
      <c r="T29" s="8"/>
      <c r="U29" s="8"/>
      <c r="V29" s="8"/>
      <c r="W29" s="8"/>
    </row>
    <row r="30" spans="1:23" ht="19.5" customHeight="1">
      <c r="A30" s="10" t="s">
        <v>23</v>
      </c>
      <c r="B30" s="11"/>
      <c r="C30" s="11"/>
      <c r="D30" s="11"/>
      <c r="E30" s="11"/>
      <c r="F30" s="29"/>
      <c r="G30" s="28"/>
      <c r="H30" s="29"/>
      <c r="I30" s="29"/>
      <c r="J30" s="29"/>
      <c r="K30" s="29"/>
      <c r="L30" s="29"/>
      <c r="M30" s="27"/>
      <c r="N30" s="52"/>
      <c r="O30" s="52"/>
      <c r="P30" s="52"/>
      <c r="Q30" s="52"/>
      <c r="R30" s="61"/>
      <c r="S30" s="52"/>
      <c r="T30" s="52"/>
      <c r="U30" s="52"/>
      <c r="V30" s="52"/>
      <c r="W30" s="52"/>
    </row>
    <row r="31" spans="1:23" ht="19.5" customHeight="1">
      <c r="A31" s="1" t="s">
        <v>58</v>
      </c>
      <c r="B31" s="2"/>
      <c r="C31" s="2"/>
      <c r="D31" s="2"/>
      <c r="E31" s="2"/>
      <c r="F31" s="29">
        <v>41.14</v>
      </c>
      <c r="G31" s="28">
        <v>41.86</v>
      </c>
      <c r="H31" s="29">
        <f t="shared" si="2"/>
        <v>83</v>
      </c>
      <c r="I31" s="29">
        <v>54.06</v>
      </c>
      <c r="J31" s="29">
        <v>45.43</v>
      </c>
      <c r="K31" s="29">
        <f>SUM(I31:J31)</f>
        <v>99.49000000000001</v>
      </c>
      <c r="L31" s="30">
        <f t="shared" si="0"/>
        <v>16.49000000000001</v>
      </c>
      <c r="M31" s="34">
        <f t="shared" si="1"/>
        <v>119.86746987951808</v>
      </c>
      <c r="N31" s="26">
        <v>5.5</v>
      </c>
      <c r="O31" s="26">
        <v>318</v>
      </c>
      <c r="P31" s="53">
        <f>N31*O31</f>
        <v>1749</v>
      </c>
      <c r="Q31" s="26">
        <v>5.5</v>
      </c>
      <c r="R31" s="62">
        <v>318</v>
      </c>
      <c r="S31" s="53">
        <f t="shared" si="3"/>
        <v>1749</v>
      </c>
      <c r="T31" s="26">
        <v>5.5</v>
      </c>
      <c r="U31" s="26">
        <v>318</v>
      </c>
      <c r="V31" s="53">
        <f>T31*U31</f>
        <v>1749</v>
      </c>
      <c r="W31" s="53"/>
    </row>
    <row r="32" spans="1:23" ht="19.5" customHeight="1">
      <c r="A32" s="1" t="s">
        <v>59</v>
      </c>
      <c r="B32" s="2"/>
      <c r="C32" s="2"/>
      <c r="D32" s="2"/>
      <c r="E32" s="2"/>
      <c r="F32" s="30">
        <v>50.86</v>
      </c>
      <c r="G32" s="38">
        <v>51.75</v>
      </c>
      <c r="H32" s="38">
        <f t="shared" si="2"/>
        <v>102.61</v>
      </c>
      <c r="I32" s="30">
        <v>66.83</v>
      </c>
      <c r="J32" s="30">
        <v>56.17</v>
      </c>
      <c r="K32" s="29">
        <f>SUM(I32:J32)</f>
        <v>123</v>
      </c>
      <c r="L32" s="30">
        <f t="shared" si="0"/>
        <v>20.39</v>
      </c>
      <c r="M32" s="34">
        <f t="shared" si="1"/>
        <v>119.87135756748854</v>
      </c>
      <c r="N32" s="53">
        <v>6.8</v>
      </c>
      <c r="O32" s="53">
        <v>95191</v>
      </c>
      <c r="P32" s="53">
        <f>N32*O32</f>
        <v>647298.7999999999</v>
      </c>
      <c r="Q32" s="53">
        <v>6.8</v>
      </c>
      <c r="R32" s="56">
        <v>95191</v>
      </c>
      <c r="S32" s="63">
        <f t="shared" si="3"/>
        <v>647298.7999999999</v>
      </c>
      <c r="T32" s="53">
        <v>6.8</v>
      </c>
      <c r="U32" s="53">
        <v>95191</v>
      </c>
      <c r="V32" s="53">
        <f>T32*U32</f>
        <v>647298.7999999999</v>
      </c>
      <c r="W32" s="53"/>
    </row>
    <row r="33" spans="1:23" ht="19.5" customHeight="1">
      <c r="A33" s="1" t="s">
        <v>60</v>
      </c>
      <c r="B33" s="2"/>
      <c r="C33" s="2"/>
      <c r="D33" s="2"/>
      <c r="E33" s="2"/>
      <c r="F33" s="30">
        <v>41.14</v>
      </c>
      <c r="G33" s="38">
        <v>71.53</v>
      </c>
      <c r="H33" s="64">
        <f t="shared" si="2"/>
        <v>112.67</v>
      </c>
      <c r="I33" s="30">
        <v>54.06</v>
      </c>
      <c r="J33" s="30">
        <v>77.63</v>
      </c>
      <c r="K33" s="65">
        <f>SUM(I33:J33)</f>
        <v>131.69</v>
      </c>
      <c r="L33" s="30">
        <f t="shared" si="0"/>
        <v>19.019999999999996</v>
      </c>
      <c r="M33" s="34">
        <f t="shared" si="1"/>
        <v>116.88115736220821</v>
      </c>
      <c r="N33" s="26">
        <v>5.5</v>
      </c>
      <c r="O33" s="26">
        <v>446410</v>
      </c>
      <c r="P33" s="53">
        <f>N33*O33</f>
        <v>2455255</v>
      </c>
      <c r="Q33" s="26">
        <v>9.4</v>
      </c>
      <c r="R33" s="62">
        <v>446410</v>
      </c>
      <c r="S33" s="53">
        <f t="shared" si="3"/>
        <v>4196254</v>
      </c>
      <c r="T33" s="26">
        <v>5.5</v>
      </c>
      <c r="U33" s="26">
        <v>446410</v>
      </c>
      <c r="V33" s="53">
        <f>T33*U33</f>
        <v>2455255</v>
      </c>
      <c r="W33" s="53"/>
    </row>
    <row r="34" spans="1:23" ht="19.5" customHeight="1">
      <c r="A34" s="9" t="s">
        <v>22</v>
      </c>
      <c r="B34" s="3"/>
      <c r="C34" s="3"/>
      <c r="D34" s="3"/>
      <c r="E34" s="3"/>
      <c r="F34" s="31"/>
      <c r="G34" s="39"/>
      <c r="H34" s="31"/>
      <c r="I34" s="31"/>
      <c r="J34" s="31"/>
      <c r="K34" s="31"/>
      <c r="L34" s="31"/>
      <c r="M34" s="35"/>
      <c r="N34" s="8"/>
      <c r="O34" s="8"/>
      <c r="P34" s="8"/>
      <c r="Q34" s="8"/>
      <c r="R34" s="57"/>
      <c r="S34" s="26"/>
      <c r="T34" s="8"/>
      <c r="U34" s="8"/>
      <c r="V34" s="8"/>
      <c r="W34" s="26"/>
    </row>
    <row r="35" spans="1:23" ht="19.5" customHeight="1">
      <c r="A35" s="10" t="s">
        <v>18</v>
      </c>
      <c r="B35" s="11"/>
      <c r="C35" s="11"/>
      <c r="D35" s="11"/>
      <c r="E35" s="11"/>
      <c r="F35" s="29">
        <v>50.86</v>
      </c>
      <c r="G35" s="28">
        <v>51.75</v>
      </c>
      <c r="H35" s="28">
        <f t="shared" si="2"/>
        <v>102.61</v>
      </c>
      <c r="I35" s="29">
        <v>66.83</v>
      </c>
      <c r="J35" s="29">
        <v>56.17</v>
      </c>
      <c r="K35" s="29">
        <f>SUM(I35:J35)</f>
        <v>123</v>
      </c>
      <c r="L35" s="29">
        <f t="shared" si="0"/>
        <v>20.39</v>
      </c>
      <c r="M35" s="36">
        <f t="shared" si="1"/>
        <v>119.87135756748854</v>
      </c>
      <c r="N35" s="52">
        <v>6.8</v>
      </c>
      <c r="O35" s="52">
        <v>458823</v>
      </c>
      <c r="P35" s="52">
        <f>N35*O35</f>
        <v>3119996.4</v>
      </c>
      <c r="Q35" s="52">
        <v>6.8</v>
      </c>
      <c r="R35" s="61">
        <v>458823</v>
      </c>
      <c r="S35" s="76">
        <f t="shared" si="3"/>
        <v>3119996.4</v>
      </c>
      <c r="T35" s="52">
        <v>6.8</v>
      </c>
      <c r="U35" s="52">
        <v>458823</v>
      </c>
      <c r="V35" s="52">
        <f>T35*U35</f>
        <v>3119996.4</v>
      </c>
      <c r="W35" s="52"/>
    </row>
    <row r="36" spans="1:23" ht="19.5" customHeight="1">
      <c r="A36" s="4"/>
      <c r="B36" s="4"/>
      <c r="C36" s="4"/>
      <c r="D36" s="4"/>
      <c r="E36" s="4"/>
      <c r="F36" s="101"/>
      <c r="G36" s="101"/>
      <c r="H36" s="101"/>
      <c r="I36" s="101"/>
      <c r="J36" s="101"/>
      <c r="K36" s="101"/>
      <c r="L36" s="101"/>
      <c r="M36" s="102"/>
      <c r="N36" s="4"/>
      <c r="O36" s="4"/>
      <c r="P36" s="75">
        <f>P15+P17+P18+P21+P22+P26+P31+P32+P33</f>
        <v>3448571.5999999996</v>
      </c>
      <c r="S36" s="75">
        <f>S21+S22+S26+S31+S32+S33</f>
        <v>5133592.3</v>
      </c>
      <c r="V36" s="75">
        <f>V15+V17+V18+V21+V22+V26+V31+V32+V33</f>
        <v>3430825.7</v>
      </c>
      <c r="W36" s="4"/>
    </row>
    <row r="37" spans="1:11" ht="12.75">
      <c r="A37" s="70" t="s">
        <v>70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</row>
    <row r="38" spans="1:11" ht="14.25" thickBot="1">
      <c r="A38" s="908" t="s">
        <v>77</v>
      </c>
      <c r="B38" s="908"/>
      <c r="C38" s="908"/>
      <c r="D38" s="908"/>
      <c r="E38" s="908"/>
      <c r="F38" s="909" t="s">
        <v>62</v>
      </c>
      <c r="G38" s="910" t="s">
        <v>78</v>
      </c>
      <c r="H38" s="910"/>
      <c r="I38" s="909" t="s">
        <v>62</v>
      </c>
      <c r="J38" s="905" t="s">
        <v>79</v>
      </c>
      <c r="K38" s="905"/>
    </row>
    <row r="39" spans="1:11" ht="15" customHeight="1">
      <c r="A39" s="906" t="s">
        <v>61</v>
      </c>
      <c r="B39" s="906"/>
      <c r="C39" s="906"/>
      <c r="D39" s="906"/>
      <c r="E39" s="906"/>
      <c r="F39" s="909"/>
      <c r="G39" s="907" t="s">
        <v>64</v>
      </c>
      <c r="H39" s="907"/>
      <c r="I39" s="909"/>
      <c r="J39" s="905"/>
      <c r="K39" s="905"/>
    </row>
    <row r="40" spans="1:11" ht="15" customHeight="1">
      <c r="A40" s="906" t="s">
        <v>63</v>
      </c>
      <c r="B40" s="906"/>
      <c r="C40" s="906"/>
      <c r="D40" s="906"/>
      <c r="E40" s="906"/>
      <c r="F40" s="72"/>
      <c r="G40" s="72"/>
      <c r="H40" s="72"/>
      <c r="I40" s="72"/>
      <c r="J40" s="72"/>
      <c r="K40" s="72"/>
    </row>
    <row r="41" spans="1:11" ht="12.75">
      <c r="A41" s="70" t="s">
        <v>71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</row>
    <row r="42" spans="1:11" ht="14.25" thickBot="1">
      <c r="A42" s="908" t="s">
        <v>77</v>
      </c>
      <c r="B42" s="908"/>
      <c r="C42" s="908"/>
      <c r="D42" s="908"/>
      <c r="E42" s="908"/>
      <c r="F42" s="909" t="s">
        <v>62</v>
      </c>
      <c r="G42" s="910">
        <v>5133592</v>
      </c>
      <c r="H42" s="910"/>
      <c r="I42" s="909" t="s">
        <v>62</v>
      </c>
      <c r="J42" s="905" t="s">
        <v>80</v>
      </c>
      <c r="K42" s="905"/>
    </row>
    <row r="43" spans="1:11" ht="12.75">
      <c r="A43" s="906" t="s">
        <v>61</v>
      </c>
      <c r="B43" s="906"/>
      <c r="C43" s="906"/>
      <c r="D43" s="906"/>
      <c r="E43" s="906"/>
      <c r="F43" s="909"/>
      <c r="G43" s="907">
        <v>607150</v>
      </c>
      <c r="H43" s="907"/>
      <c r="I43" s="909"/>
      <c r="J43" s="905"/>
      <c r="K43" s="905"/>
    </row>
    <row r="44" spans="1:11" ht="12.75">
      <c r="A44" s="906" t="s">
        <v>63</v>
      </c>
      <c r="B44" s="906"/>
      <c r="C44" s="906"/>
      <c r="D44" s="906"/>
      <c r="E44" s="906"/>
      <c r="F44" s="72"/>
      <c r="G44" s="72"/>
      <c r="H44" s="72"/>
      <c r="I44" s="72"/>
      <c r="J44" s="72"/>
      <c r="K44" s="72"/>
    </row>
    <row r="45" s="58" customFormat="1" ht="12.75">
      <c r="A45" s="71" t="s">
        <v>76</v>
      </c>
    </row>
    <row r="46" s="58" customFormat="1" ht="12.75">
      <c r="A46" s="58" t="s">
        <v>68</v>
      </c>
    </row>
    <row r="47" s="58" customFormat="1" ht="12.75">
      <c r="A47" s="58" t="s">
        <v>69</v>
      </c>
    </row>
    <row r="48" s="58" customFormat="1" ht="12.75">
      <c r="A48" s="58" t="s">
        <v>72</v>
      </c>
    </row>
    <row r="49" s="58" customFormat="1" ht="12.75">
      <c r="A49" s="58" t="s">
        <v>73</v>
      </c>
    </row>
    <row r="50" s="58" customFormat="1" ht="12.75">
      <c r="A50" s="58" t="s">
        <v>74</v>
      </c>
    </row>
    <row r="51" s="58" customFormat="1" ht="12.75">
      <c r="A51" s="71" t="s">
        <v>75</v>
      </c>
    </row>
    <row r="52" s="69" customFormat="1" ht="14.25"/>
  </sheetData>
  <mergeCells count="26">
    <mergeCell ref="A3:M3"/>
    <mergeCell ref="A4:M4"/>
    <mergeCell ref="A5:M5"/>
    <mergeCell ref="B8:E8"/>
    <mergeCell ref="B9:E9"/>
    <mergeCell ref="F11:H11"/>
    <mergeCell ref="I11:K11"/>
    <mergeCell ref="A12:E12"/>
    <mergeCell ref="F12:G12"/>
    <mergeCell ref="I12:J12"/>
    <mergeCell ref="J38:K39"/>
    <mergeCell ref="A39:E39"/>
    <mergeCell ref="G39:H39"/>
    <mergeCell ref="A40:E40"/>
    <mergeCell ref="A38:E38"/>
    <mergeCell ref="F38:F39"/>
    <mergeCell ref="G38:H38"/>
    <mergeCell ref="I38:I39"/>
    <mergeCell ref="J42:K43"/>
    <mergeCell ref="A43:E43"/>
    <mergeCell ref="G43:H43"/>
    <mergeCell ref="A44:E44"/>
    <mergeCell ref="A42:E42"/>
    <mergeCell ref="F42:F43"/>
    <mergeCell ref="G42:H42"/>
    <mergeCell ref="I42:I4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50"/>
  <sheetViews>
    <sheetView zoomScaleSheetLayoutView="100" workbookViewId="0" topLeftCell="A4">
      <selection activeCell="K26" sqref="K26"/>
    </sheetView>
  </sheetViews>
  <sheetFormatPr defaultColWidth="9.00390625" defaultRowHeight="12.75"/>
  <cols>
    <col min="5" max="5" width="5.25390625" style="0" customWidth="1"/>
    <col min="6" max="6" width="6.625" style="0" customWidth="1"/>
    <col min="7" max="7" width="7.625" style="0" customWidth="1"/>
    <col min="8" max="8" width="10.25390625" style="0" customWidth="1"/>
    <col min="9" max="9" width="6.875" style="0" customWidth="1"/>
    <col min="10" max="10" width="7.75390625" style="0" customWidth="1"/>
    <col min="11" max="11" width="11.375" style="0" customWidth="1"/>
    <col min="12" max="12" width="7.00390625" style="0" customWidth="1"/>
    <col min="13" max="13" width="7.125" style="0" customWidth="1"/>
    <col min="14" max="14" width="6.25390625" style="0" customWidth="1"/>
    <col min="15" max="15" width="7.25390625" style="0" customWidth="1"/>
    <col min="17" max="17" width="6.625" style="0" customWidth="1"/>
    <col min="18" max="18" width="7.75390625" style="0" customWidth="1"/>
    <col min="19" max="19" width="10.125" style="0" customWidth="1"/>
    <col min="20" max="20" width="7.00390625" style="0" customWidth="1"/>
    <col min="21" max="21" width="7.75390625" style="0" customWidth="1"/>
  </cols>
  <sheetData>
    <row r="1" spans="1:10" ht="15">
      <c r="A1" s="13"/>
      <c r="B1" s="13"/>
      <c r="C1" s="13"/>
      <c r="D1" s="13"/>
      <c r="E1" s="13"/>
      <c r="I1" s="13"/>
      <c r="J1" s="13"/>
    </row>
    <row r="2" spans="1:10" ht="15">
      <c r="A2" s="13"/>
      <c r="B2" s="13"/>
      <c r="C2" s="13"/>
      <c r="D2" s="13"/>
      <c r="E2" s="13"/>
      <c r="I2" s="13"/>
      <c r="J2" s="13"/>
    </row>
    <row r="3" spans="1:13" ht="19.5" customHeight="1">
      <c r="A3" s="894" t="s">
        <v>11</v>
      </c>
      <c r="B3" s="894"/>
      <c r="C3" s="894"/>
      <c r="D3" s="894"/>
      <c r="E3" s="894"/>
      <c r="F3" s="894"/>
      <c r="G3" s="894"/>
      <c r="H3" s="894"/>
      <c r="I3" s="894"/>
      <c r="J3" s="894"/>
      <c r="K3" s="894"/>
      <c r="L3" s="894"/>
      <c r="M3" s="894"/>
    </row>
    <row r="4" spans="1:13" ht="19.5" customHeight="1">
      <c r="A4" s="895" t="s">
        <v>12</v>
      </c>
      <c r="B4" s="895"/>
      <c r="C4" s="895"/>
      <c r="D4" s="895"/>
      <c r="E4" s="895"/>
      <c r="F4" s="895"/>
      <c r="G4" s="895"/>
      <c r="H4" s="895"/>
      <c r="I4" s="895"/>
      <c r="J4" s="895"/>
      <c r="K4" s="895"/>
      <c r="L4" s="895"/>
      <c r="M4" s="895"/>
    </row>
    <row r="5" spans="1:13" ht="19.5" customHeight="1">
      <c r="A5" s="895" t="s">
        <v>25</v>
      </c>
      <c r="B5" s="895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</row>
    <row r="6" spans="1:10" ht="12.75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ht="12.75">
      <c r="A7" s="14"/>
      <c r="B7" s="14"/>
      <c r="C7" s="14"/>
      <c r="D7" s="14"/>
      <c r="E7" s="14"/>
      <c r="F7" s="49" t="s">
        <v>31</v>
      </c>
      <c r="G7" s="49" t="s">
        <v>32</v>
      </c>
      <c r="H7" s="50" t="s">
        <v>37</v>
      </c>
      <c r="I7" s="14"/>
      <c r="J7" s="14"/>
    </row>
    <row r="8" spans="1:10" ht="12.75">
      <c r="A8" s="14"/>
      <c r="B8" s="896" t="s">
        <v>29</v>
      </c>
      <c r="C8" s="896"/>
      <c r="D8" s="896"/>
      <c r="E8" s="896"/>
      <c r="F8" s="44">
        <v>7.48</v>
      </c>
      <c r="G8" s="45">
        <v>9.83</v>
      </c>
      <c r="H8" s="43">
        <f>G8/F8*100</f>
        <v>131.41711229946523</v>
      </c>
      <c r="I8" s="14"/>
      <c r="J8" s="14"/>
    </row>
    <row r="9" spans="1:10" ht="12.75">
      <c r="A9" s="14"/>
      <c r="B9" s="896" t="s">
        <v>30</v>
      </c>
      <c r="C9" s="896"/>
      <c r="D9" s="896"/>
      <c r="E9" s="896"/>
      <c r="F9" s="46">
        <v>7.61</v>
      </c>
      <c r="G9" s="47">
        <v>8.26</v>
      </c>
      <c r="H9" s="48">
        <f>G9/F9*100</f>
        <v>108.54139290407359</v>
      </c>
      <c r="I9" s="14"/>
      <c r="J9" s="14"/>
    </row>
    <row r="10" spans="1:10" ht="12.75">
      <c r="A10" s="14"/>
      <c r="B10" s="25"/>
      <c r="C10" s="25"/>
      <c r="D10" s="25"/>
      <c r="E10" s="25"/>
      <c r="F10" s="21">
        <f>SUM(F8:F9)</f>
        <v>15.09</v>
      </c>
      <c r="G10" s="42">
        <f>SUM(G8:G9)</f>
        <v>18.09</v>
      </c>
      <c r="H10" s="51">
        <f>G10/F10*100</f>
        <v>119.88071570576541</v>
      </c>
      <c r="I10" s="14"/>
      <c r="J10" s="14"/>
    </row>
    <row r="11" spans="1:23" ht="19.5" customHeight="1">
      <c r="A11" s="22"/>
      <c r="B11" s="23"/>
      <c r="C11" s="23"/>
      <c r="D11" s="23"/>
      <c r="E11" s="24"/>
      <c r="F11" s="897" t="s">
        <v>14</v>
      </c>
      <c r="G11" s="898"/>
      <c r="H11" s="899"/>
      <c r="I11" s="897" t="s">
        <v>15</v>
      </c>
      <c r="J11" s="898"/>
      <c r="K11" s="899"/>
      <c r="L11" s="8" t="s">
        <v>35</v>
      </c>
      <c r="M11" s="17" t="s">
        <v>40</v>
      </c>
      <c r="N11" s="8" t="s">
        <v>47</v>
      </c>
      <c r="O11" s="8" t="s">
        <v>48</v>
      </c>
      <c r="P11" s="8" t="s">
        <v>49</v>
      </c>
      <c r="Q11" s="8" t="s">
        <v>47</v>
      </c>
      <c r="R11" s="8" t="s">
        <v>48</v>
      </c>
      <c r="S11" s="8" t="s">
        <v>49</v>
      </c>
      <c r="T11" s="8" t="s">
        <v>47</v>
      </c>
      <c r="U11" s="8" t="s">
        <v>48</v>
      </c>
      <c r="V11" s="8" t="s">
        <v>49</v>
      </c>
      <c r="W11" s="74" t="s">
        <v>37</v>
      </c>
    </row>
    <row r="12" spans="1:23" ht="19.5" customHeight="1">
      <c r="A12" s="900" t="s">
        <v>0</v>
      </c>
      <c r="B12" s="901"/>
      <c r="C12" s="901"/>
      <c r="D12" s="901"/>
      <c r="E12" s="902"/>
      <c r="F12" s="903" t="s">
        <v>26</v>
      </c>
      <c r="G12" s="904"/>
      <c r="H12" s="15" t="s">
        <v>26</v>
      </c>
      <c r="I12" s="903" t="s">
        <v>26</v>
      </c>
      <c r="J12" s="904"/>
      <c r="K12" s="15" t="s">
        <v>26</v>
      </c>
      <c r="L12" s="26" t="s">
        <v>36</v>
      </c>
      <c r="M12" s="32" t="s">
        <v>39</v>
      </c>
      <c r="N12" s="26" t="s">
        <v>65</v>
      </c>
      <c r="O12" s="26"/>
      <c r="P12" s="26" t="s">
        <v>27</v>
      </c>
      <c r="Q12" s="26" t="s">
        <v>66</v>
      </c>
      <c r="R12" s="26"/>
      <c r="S12" s="26" t="s">
        <v>27</v>
      </c>
      <c r="T12" s="26" t="s">
        <v>65</v>
      </c>
      <c r="U12" s="26"/>
      <c r="V12" s="26" t="s">
        <v>27</v>
      </c>
      <c r="W12" s="73" t="s">
        <v>81</v>
      </c>
    </row>
    <row r="13" spans="1:23" ht="19.5" customHeight="1">
      <c r="A13" s="6"/>
      <c r="B13" s="7"/>
      <c r="C13" s="7"/>
      <c r="D13" s="7"/>
      <c r="E13" s="5"/>
      <c r="F13" s="17" t="s">
        <v>13</v>
      </c>
      <c r="G13" s="15" t="s">
        <v>16</v>
      </c>
      <c r="H13" s="19" t="s">
        <v>28</v>
      </c>
      <c r="I13" s="17" t="s">
        <v>13</v>
      </c>
      <c r="J13" s="15" t="s">
        <v>16</v>
      </c>
      <c r="K13" s="19" t="s">
        <v>28</v>
      </c>
      <c r="L13" s="26"/>
      <c r="M13" s="19" t="s">
        <v>38</v>
      </c>
      <c r="N13" s="26" t="s">
        <v>50</v>
      </c>
      <c r="O13" s="19" t="s">
        <v>51</v>
      </c>
      <c r="P13" s="26" t="s">
        <v>50</v>
      </c>
      <c r="Q13" s="26" t="s">
        <v>50</v>
      </c>
      <c r="R13" s="19" t="s">
        <v>51</v>
      </c>
      <c r="S13" s="26" t="s">
        <v>50</v>
      </c>
      <c r="T13" s="26" t="s">
        <v>50</v>
      </c>
      <c r="U13" s="19" t="s">
        <v>51</v>
      </c>
      <c r="V13" s="26" t="s">
        <v>50</v>
      </c>
      <c r="W13" s="26"/>
    </row>
    <row r="14" spans="1:23" ht="19.5" customHeight="1">
      <c r="A14" s="6"/>
      <c r="B14" s="7"/>
      <c r="C14" s="7"/>
      <c r="D14" s="7"/>
      <c r="E14" s="7"/>
      <c r="F14" s="18"/>
      <c r="G14" s="5"/>
      <c r="H14" s="5" t="s">
        <v>27</v>
      </c>
      <c r="I14" s="18"/>
      <c r="J14" s="5"/>
      <c r="K14" s="5" t="s">
        <v>27</v>
      </c>
      <c r="L14" s="18" t="s">
        <v>41</v>
      </c>
      <c r="M14" s="18" t="s">
        <v>37</v>
      </c>
      <c r="N14" s="52"/>
      <c r="O14" s="52"/>
      <c r="P14" s="52"/>
      <c r="Q14" s="52"/>
      <c r="R14" s="52"/>
      <c r="S14" s="52"/>
      <c r="T14" s="52"/>
      <c r="U14" s="52"/>
      <c r="V14" s="52"/>
      <c r="W14" s="26"/>
    </row>
    <row r="15" spans="1:23" ht="19.5" customHeight="1">
      <c r="A15" s="1" t="s">
        <v>52</v>
      </c>
      <c r="B15" s="2"/>
      <c r="C15" s="2"/>
      <c r="D15" s="2"/>
      <c r="E15" s="2"/>
      <c r="F15" s="30" t="s">
        <v>33</v>
      </c>
      <c r="G15" s="38"/>
      <c r="H15" s="38" t="str">
        <f>F15</f>
        <v>8,98</v>
      </c>
      <c r="I15" s="30">
        <v>11.8</v>
      </c>
      <c r="J15" s="30"/>
      <c r="K15" s="30">
        <v>11.8</v>
      </c>
      <c r="L15" s="30">
        <f>K15-H15</f>
        <v>2.8200000000000003</v>
      </c>
      <c r="M15" s="34">
        <f>K15/H15*100</f>
        <v>131.40311804008908</v>
      </c>
      <c r="N15" s="66">
        <v>1.2</v>
      </c>
      <c r="O15" s="66">
        <v>13649</v>
      </c>
      <c r="P15" s="66">
        <f>N15*O15</f>
        <v>16378.8</v>
      </c>
      <c r="Q15" s="59" t="s">
        <v>67</v>
      </c>
      <c r="R15" s="59" t="s">
        <v>67</v>
      </c>
      <c r="S15" s="59" t="s">
        <v>67</v>
      </c>
      <c r="T15" s="68">
        <v>1</v>
      </c>
      <c r="U15" s="66">
        <v>13649</v>
      </c>
      <c r="V15" s="66">
        <f>T15*U15</f>
        <v>13649</v>
      </c>
      <c r="W15" s="77">
        <v>0.2</v>
      </c>
    </row>
    <row r="16" spans="1:23" ht="19.5" customHeight="1">
      <c r="A16" s="9" t="s">
        <v>2</v>
      </c>
      <c r="B16" s="3"/>
      <c r="C16" s="3"/>
      <c r="D16" s="3"/>
      <c r="E16" s="3"/>
      <c r="F16" s="31"/>
      <c r="G16" s="39"/>
      <c r="H16" s="39"/>
      <c r="I16" s="31"/>
      <c r="J16" s="31"/>
      <c r="K16" s="31"/>
      <c r="L16" s="31"/>
      <c r="M16" s="35"/>
      <c r="N16" s="60"/>
      <c r="O16" s="60"/>
      <c r="P16" s="60"/>
      <c r="Q16" s="17"/>
      <c r="R16" s="17"/>
      <c r="S16" s="17"/>
      <c r="T16" s="60"/>
      <c r="U16" s="60"/>
      <c r="V16" s="60"/>
      <c r="W16" s="78"/>
    </row>
    <row r="17" spans="1:23" ht="19.5" customHeight="1">
      <c r="A17" s="10" t="s">
        <v>53</v>
      </c>
      <c r="B17" s="11"/>
      <c r="C17" s="11"/>
      <c r="D17" s="11"/>
      <c r="E17" s="11"/>
      <c r="F17" s="29">
        <v>13.46</v>
      </c>
      <c r="G17" s="28"/>
      <c r="H17" s="28">
        <f>F17</f>
        <v>13.46</v>
      </c>
      <c r="I17" s="29">
        <v>17.68</v>
      </c>
      <c r="J17" s="29"/>
      <c r="K17" s="29">
        <v>17.68</v>
      </c>
      <c r="L17" s="29">
        <f aca="true" t="shared" si="0" ref="L17:L35">K17-H17</f>
        <v>4.219999999999999</v>
      </c>
      <c r="M17" s="36">
        <f aca="true" t="shared" si="1" ref="M17:M35">K17/H17*100</f>
        <v>131.3521545319465</v>
      </c>
      <c r="N17" s="67">
        <v>1.8</v>
      </c>
      <c r="O17" s="67">
        <v>540</v>
      </c>
      <c r="P17" s="67">
        <f aca="true" t="shared" si="2" ref="P17:P35">N17*O17</f>
        <v>972</v>
      </c>
      <c r="Q17" s="18" t="s">
        <v>67</v>
      </c>
      <c r="R17" s="18" t="s">
        <v>67</v>
      </c>
      <c r="S17" s="18" t="s">
        <v>67</v>
      </c>
      <c r="T17" s="67">
        <v>1.5</v>
      </c>
      <c r="U17" s="67">
        <v>540</v>
      </c>
      <c r="V17" s="67">
        <f>T17*U17</f>
        <v>810</v>
      </c>
      <c r="W17" s="79">
        <v>0.2</v>
      </c>
    </row>
    <row r="18" spans="1:23" ht="19.5" customHeight="1">
      <c r="A18" s="1" t="s">
        <v>54</v>
      </c>
      <c r="B18" s="2"/>
      <c r="C18" s="2"/>
      <c r="D18" s="2"/>
      <c r="E18" s="2"/>
      <c r="F18" s="30">
        <v>27.86</v>
      </c>
      <c r="G18" s="38"/>
      <c r="H18" s="38">
        <f>F18</f>
        <v>27.86</v>
      </c>
      <c r="I18" s="30">
        <v>36.61</v>
      </c>
      <c r="J18" s="30"/>
      <c r="K18" s="30">
        <v>36.61</v>
      </c>
      <c r="L18" s="30">
        <f t="shared" si="0"/>
        <v>8.75</v>
      </c>
      <c r="M18" s="34">
        <f t="shared" si="1"/>
        <v>131.4070351758794</v>
      </c>
      <c r="N18" s="66">
        <v>3.7</v>
      </c>
      <c r="O18" s="66">
        <v>21220</v>
      </c>
      <c r="P18" s="66">
        <f t="shared" si="2"/>
        <v>78514</v>
      </c>
      <c r="Q18" s="59" t="s">
        <v>67</v>
      </c>
      <c r="R18" s="59" t="s">
        <v>67</v>
      </c>
      <c r="S18" s="59" t="s">
        <v>67</v>
      </c>
      <c r="T18" s="68">
        <v>3</v>
      </c>
      <c r="U18" s="66">
        <v>21220</v>
      </c>
      <c r="V18" s="66">
        <f>T18*U18</f>
        <v>63660</v>
      </c>
      <c r="W18" s="77">
        <v>0.2</v>
      </c>
    </row>
    <row r="19" spans="1:23" ht="19.5" customHeight="1">
      <c r="A19" s="9" t="s">
        <v>10</v>
      </c>
      <c r="B19" s="3"/>
      <c r="C19" s="3"/>
      <c r="D19" s="3"/>
      <c r="E19" s="3"/>
      <c r="F19" s="31"/>
      <c r="G19" s="39"/>
      <c r="H19" s="39"/>
      <c r="I19" s="31"/>
      <c r="J19" s="31"/>
      <c r="K19" s="31"/>
      <c r="L19" s="31"/>
      <c r="M19" s="35"/>
      <c r="N19" s="8"/>
      <c r="O19" s="8"/>
      <c r="P19" s="8"/>
      <c r="Q19" s="8"/>
      <c r="R19" s="57"/>
      <c r="S19" s="8"/>
      <c r="T19" s="8"/>
      <c r="U19" s="8"/>
      <c r="V19" s="8"/>
      <c r="W19" s="26"/>
    </row>
    <row r="20" spans="1:23" ht="19.5" customHeight="1">
      <c r="A20" s="10" t="s">
        <v>4</v>
      </c>
      <c r="B20" s="11"/>
      <c r="C20" s="11"/>
      <c r="D20" s="11"/>
      <c r="E20" s="11"/>
      <c r="F20" s="29">
        <v>27.68</v>
      </c>
      <c r="G20" s="28">
        <v>28.16</v>
      </c>
      <c r="H20" s="28">
        <f>SUM(F20:G20)</f>
        <v>55.84</v>
      </c>
      <c r="I20" s="29">
        <v>36.37</v>
      </c>
      <c r="J20" s="29">
        <v>30.56</v>
      </c>
      <c r="K20" s="29">
        <f>SUM(I20:J20)</f>
        <v>66.92999999999999</v>
      </c>
      <c r="L20" s="29">
        <f t="shared" si="0"/>
        <v>11.08999999999999</v>
      </c>
      <c r="M20" s="36">
        <f t="shared" si="1"/>
        <v>119.8603151862464</v>
      </c>
      <c r="N20" s="52">
        <v>3.7</v>
      </c>
      <c r="O20" s="52"/>
      <c r="P20" s="52"/>
      <c r="Q20" s="52">
        <v>3.7</v>
      </c>
      <c r="R20" s="61"/>
      <c r="S20" s="52"/>
      <c r="T20" s="52">
        <v>3.7</v>
      </c>
      <c r="U20" s="52"/>
      <c r="V20" s="52"/>
      <c r="W20" s="26"/>
    </row>
    <row r="21" spans="1:23" ht="19.5" customHeight="1">
      <c r="A21" s="1" t="s">
        <v>55</v>
      </c>
      <c r="B21" s="2"/>
      <c r="C21" s="2"/>
      <c r="D21" s="2"/>
      <c r="E21" s="2"/>
      <c r="F21" s="30">
        <v>34.41</v>
      </c>
      <c r="G21" s="38">
        <v>35.01</v>
      </c>
      <c r="H21" s="38">
        <f aca="true" t="shared" si="3" ref="H21:H35">SUM(F21:G21)</f>
        <v>69.41999999999999</v>
      </c>
      <c r="I21" s="30">
        <v>45.22</v>
      </c>
      <c r="J21" s="30" t="s">
        <v>42</v>
      </c>
      <c r="K21" s="29">
        <f>I21+J21</f>
        <v>83.22</v>
      </c>
      <c r="L21" s="30">
        <f t="shared" si="0"/>
        <v>13.800000000000011</v>
      </c>
      <c r="M21" s="34">
        <f t="shared" si="1"/>
        <v>119.87899740708731</v>
      </c>
      <c r="N21" s="54">
        <v>4.6</v>
      </c>
      <c r="O21" s="26">
        <v>39094</v>
      </c>
      <c r="P21" s="53">
        <f t="shared" si="2"/>
        <v>179832.4</v>
      </c>
      <c r="Q21" s="54">
        <v>4.6</v>
      </c>
      <c r="R21" s="62">
        <v>39094</v>
      </c>
      <c r="S21" s="63">
        <f>Q21*R21</f>
        <v>179832.4</v>
      </c>
      <c r="T21" s="54">
        <v>4.6</v>
      </c>
      <c r="U21" s="26">
        <v>39094</v>
      </c>
      <c r="V21" s="53">
        <f>T21*U21</f>
        <v>179832.4</v>
      </c>
      <c r="W21" s="53"/>
    </row>
    <row r="22" spans="1:23" ht="19.5" customHeight="1">
      <c r="A22" s="1" t="s">
        <v>56</v>
      </c>
      <c r="B22" s="2"/>
      <c r="C22" s="2"/>
      <c r="D22" s="2"/>
      <c r="E22" s="2"/>
      <c r="F22" s="30">
        <v>22.44</v>
      </c>
      <c r="G22" s="38">
        <v>47.18</v>
      </c>
      <c r="H22" s="38">
        <f t="shared" si="3"/>
        <v>69.62</v>
      </c>
      <c r="I22" s="30">
        <v>29.49</v>
      </c>
      <c r="J22" s="38" t="s">
        <v>43</v>
      </c>
      <c r="K22" s="29">
        <f>I22+J22</f>
        <v>80.69</v>
      </c>
      <c r="L22" s="30">
        <f t="shared" si="0"/>
        <v>11.069999999999993</v>
      </c>
      <c r="M22" s="34">
        <f t="shared" si="1"/>
        <v>115.900603274921</v>
      </c>
      <c r="N22" s="55">
        <v>4</v>
      </c>
      <c r="O22" s="55">
        <v>75</v>
      </c>
      <c r="P22" s="53">
        <f t="shared" si="2"/>
        <v>300</v>
      </c>
      <c r="Q22" s="55">
        <v>6.2</v>
      </c>
      <c r="R22" s="56">
        <v>75</v>
      </c>
      <c r="S22" s="53">
        <f aca="true" t="shared" si="4" ref="S22:S35">Q22*R22</f>
        <v>465</v>
      </c>
      <c r="T22" s="55">
        <v>4</v>
      </c>
      <c r="U22" s="55">
        <v>75</v>
      </c>
      <c r="V22" s="53">
        <f>T22*U22</f>
        <v>300</v>
      </c>
      <c r="W22" s="53"/>
    </row>
    <row r="23" spans="1:23" ht="19.5" customHeight="1">
      <c r="A23" s="9" t="s">
        <v>17</v>
      </c>
      <c r="B23" s="3"/>
      <c r="C23" s="3"/>
      <c r="D23" s="3"/>
      <c r="E23" s="3"/>
      <c r="F23" s="31"/>
      <c r="G23" s="39"/>
      <c r="H23" s="31"/>
      <c r="I23" s="40"/>
      <c r="J23" s="40"/>
      <c r="K23" s="31"/>
      <c r="L23" s="31"/>
      <c r="M23" s="35"/>
      <c r="N23" s="26"/>
      <c r="O23" s="26"/>
      <c r="P23" s="8"/>
      <c r="Q23" s="26"/>
      <c r="R23" s="62"/>
      <c r="S23" s="26"/>
      <c r="T23" s="26"/>
      <c r="U23" s="26"/>
      <c r="V23" s="8"/>
      <c r="W23" s="8"/>
    </row>
    <row r="24" spans="1:23" ht="19.5" customHeight="1">
      <c r="A24" s="10" t="s">
        <v>18</v>
      </c>
      <c r="B24" s="11"/>
      <c r="C24" s="11"/>
      <c r="D24" s="11"/>
      <c r="E24" s="11"/>
      <c r="F24" s="29">
        <v>34.41</v>
      </c>
      <c r="G24" s="28">
        <v>35.01</v>
      </c>
      <c r="H24" s="28">
        <f t="shared" si="3"/>
        <v>69.41999999999999</v>
      </c>
      <c r="I24" s="29">
        <v>45.22</v>
      </c>
      <c r="J24" s="29" t="s">
        <v>42</v>
      </c>
      <c r="K24" s="29">
        <f>I24+J24</f>
        <v>83.22</v>
      </c>
      <c r="L24" s="29">
        <f t="shared" si="0"/>
        <v>13.800000000000011</v>
      </c>
      <c r="M24" s="36">
        <f t="shared" si="1"/>
        <v>119.87899740708731</v>
      </c>
      <c r="N24" s="26">
        <v>4.6</v>
      </c>
      <c r="O24" s="26">
        <v>75</v>
      </c>
      <c r="P24" s="52">
        <f t="shared" si="2"/>
        <v>345</v>
      </c>
      <c r="Q24" s="26">
        <v>4.6</v>
      </c>
      <c r="R24" s="62">
        <v>75</v>
      </c>
      <c r="S24" s="52">
        <f t="shared" si="4"/>
        <v>345</v>
      </c>
      <c r="T24" s="26">
        <v>4.6</v>
      </c>
      <c r="U24" s="26">
        <v>75</v>
      </c>
      <c r="V24" s="52">
        <f>T24*U24</f>
        <v>345</v>
      </c>
      <c r="W24" s="52"/>
    </row>
    <row r="25" spans="1:23" ht="19.5" customHeight="1">
      <c r="A25" s="9" t="s">
        <v>19</v>
      </c>
      <c r="B25" s="3"/>
      <c r="C25" s="3"/>
      <c r="D25" s="3"/>
      <c r="E25" s="3"/>
      <c r="F25" s="31"/>
      <c r="G25" s="39"/>
      <c r="H25" s="31"/>
      <c r="I25" s="40"/>
      <c r="J25" s="40"/>
      <c r="K25" s="31"/>
      <c r="L25" s="31"/>
      <c r="M25" s="35"/>
      <c r="N25" s="8"/>
      <c r="O25" s="8"/>
      <c r="P25" s="8"/>
      <c r="Q25" s="8"/>
      <c r="R25" s="57"/>
      <c r="S25" s="26"/>
      <c r="T25" s="8"/>
      <c r="U25" s="8"/>
      <c r="V25" s="8"/>
      <c r="W25" s="8"/>
    </row>
    <row r="26" spans="1:23" ht="19.5" customHeight="1">
      <c r="A26" s="16" t="s">
        <v>57</v>
      </c>
      <c r="B26" s="4"/>
      <c r="C26" s="4"/>
      <c r="D26" s="4"/>
      <c r="E26" s="4"/>
      <c r="F26" s="33">
        <v>41.14</v>
      </c>
      <c r="G26" s="41">
        <v>66.21</v>
      </c>
      <c r="H26" s="28">
        <f t="shared" si="3"/>
        <v>107.35</v>
      </c>
      <c r="I26" s="29">
        <v>54.06</v>
      </c>
      <c r="J26" s="29">
        <v>71.86</v>
      </c>
      <c r="K26" s="29">
        <f>I26+J26</f>
        <v>125.92</v>
      </c>
      <c r="L26" s="29">
        <f t="shared" si="0"/>
        <v>18.570000000000007</v>
      </c>
      <c r="M26" s="36">
        <f t="shared" si="1"/>
        <v>117.29855612482534</v>
      </c>
      <c r="N26" s="52">
        <v>5.5</v>
      </c>
      <c r="O26" s="52">
        <v>12413</v>
      </c>
      <c r="P26" s="52">
        <f t="shared" si="2"/>
        <v>68271.5</v>
      </c>
      <c r="Q26" s="52">
        <v>8.7</v>
      </c>
      <c r="R26" s="61">
        <v>12413</v>
      </c>
      <c r="S26" s="52">
        <f t="shared" si="4"/>
        <v>107993.09999999999</v>
      </c>
      <c r="T26" s="52">
        <v>5.5</v>
      </c>
      <c r="U26" s="52">
        <v>12413</v>
      </c>
      <c r="V26" s="52">
        <f>T26*U26</f>
        <v>68271.5</v>
      </c>
      <c r="W26" s="52"/>
    </row>
    <row r="27" spans="1:23" ht="19.5" customHeight="1">
      <c r="A27" s="9" t="s">
        <v>21</v>
      </c>
      <c r="B27" s="3"/>
      <c r="C27" s="3"/>
      <c r="D27" s="3"/>
      <c r="E27" s="3"/>
      <c r="F27" s="31"/>
      <c r="G27" s="31"/>
      <c r="H27" s="31"/>
      <c r="I27" s="31"/>
      <c r="J27" s="31"/>
      <c r="K27" s="31"/>
      <c r="L27" s="31"/>
      <c r="M27" s="35"/>
      <c r="N27" s="26"/>
      <c r="O27" s="26"/>
      <c r="P27" s="8"/>
      <c r="Q27" s="26"/>
      <c r="R27" s="62"/>
      <c r="S27" s="26"/>
      <c r="T27" s="26"/>
      <c r="U27" s="26"/>
      <c r="V27" s="8"/>
      <c r="W27" s="8"/>
    </row>
    <row r="28" spans="1:23" ht="19.5" customHeight="1">
      <c r="A28" s="10" t="s">
        <v>18</v>
      </c>
      <c r="B28" s="11"/>
      <c r="C28" s="11"/>
      <c r="D28" s="11"/>
      <c r="E28" s="11"/>
      <c r="F28" s="33">
        <v>50.86</v>
      </c>
      <c r="G28" s="33">
        <v>51.75</v>
      </c>
      <c r="H28" s="41">
        <f t="shared" si="3"/>
        <v>102.61</v>
      </c>
      <c r="I28" s="33">
        <v>66.83</v>
      </c>
      <c r="J28" s="33">
        <v>56.17</v>
      </c>
      <c r="K28" s="33">
        <f>SUM(I28:J28)</f>
        <v>123</v>
      </c>
      <c r="L28" s="33">
        <f t="shared" si="0"/>
        <v>20.39</v>
      </c>
      <c r="M28" s="36">
        <f>K28/H28*100</f>
        <v>119.87135756748854</v>
      </c>
      <c r="N28" s="26">
        <v>6.8</v>
      </c>
      <c r="O28" s="26">
        <v>12413</v>
      </c>
      <c r="P28" s="52">
        <f t="shared" si="2"/>
        <v>84408.4</v>
      </c>
      <c r="Q28" s="26">
        <v>6.8</v>
      </c>
      <c r="R28" s="62">
        <v>12413</v>
      </c>
      <c r="S28" s="52">
        <f t="shared" si="4"/>
        <v>84408.4</v>
      </c>
      <c r="T28" s="26">
        <v>6.8</v>
      </c>
      <c r="U28" s="26">
        <v>12413</v>
      </c>
      <c r="V28" s="52">
        <f>T28*U28</f>
        <v>84408.4</v>
      </c>
      <c r="W28" s="52"/>
    </row>
    <row r="29" spans="1:23" ht="19.5" customHeight="1">
      <c r="A29" s="9" t="s">
        <v>24</v>
      </c>
      <c r="B29" s="3"/>
      <c r="C29" s="3"/>
      <c r="D29" s="3"/>
      <c r="E29" s="3"/>
      <c r="F29" s="31"/>
      <c r="G29" s="39"/>
      <c r="H29" s="31"/>
      <c r="I29" s="31"/>
      <c r="J29" s="31"/>
      <c r="K29" s="31"/>
      <c r="L29" s="31"/>
      <c r="M29" s="37"/>
      <c r="N29" s="8"/>
      <c r="O29" s="8"/>
      <c r="P29" s="8"/>
      <c r="Q29" s="8"/>
      <c r="R29" s="57"/>
      <c r="S29" s="26"/>
      <c r="T29" s="8"/>
      <c r="U29" s="8"/>
      <c r="V29" s="8"/>
      <c r="W29" s="8"/>
    </row>
    <row r="30" spans="1:23" ht="19.5" customHeight="1">
      <c r="A30" s="10" t="s">
        <v>23</v>
      </c>
      <c r="B30" s="11"/>
      <c r="C30" s="11"/>
      <c r="D30" s="11"/>
      <c r="E30" s="11"/>
      <c r="F30" s="29"/>
      <c r="G30" s="28"/>
      <c r="H30" s="29"/>
      <c r="I30" s="29"/>
      <c r="J30" s="29"/>
      <c r="K30" s="29"/>
      <c r="L30" s="29"/>
      <c r="M30" s="27"/>
      <c r="N30" s="52"/>
      <c r="O30" s="52"/>
      <c r="P30" s="52"/>
      <c r="Q30" s="52"/>
      <c r="R30" s="61"/>
      <c r="S30" s="52"/>
      <c r="T30" s="52"/>
      <c r="U30" s="52"/>
      <c r="V30" s="52"/>
      <c r="W30" s="52"/>
    </row>
    <row r="31" spans="1:23" ht="19.5" customHeight="1">
      <c r="A31" s="1" t="s">
        <v>58</v>
      </c>
      <c r="B31" s="2"/>
      <c r="C31" s="2"/>
      <c r="D31" s="2"/>
      <c r="E31" s="2"/>
      <c r="F31" s="29">
        <v>41.14</v>
      </c>
      <c r="G31" s="28">
        <v>41.86</v>
      </c>
      <c r="H31" s="29">
        <f t="shared" si="3"/>
        <v>83</v>
      </c>
      <c r="I31" s="29">
        <v>54.06</v>
      </c>
      <c r="J31" s="29">
        <v>45.43</v>
      </c>
      <c r="K31" s="29">
        <f>SUM(I31:J31)</f>
        <v>99.49000000000001</v>
      </c>
      <c r="L31" s="30">
        <f t="shared" si="0"/>
        <v>16.49000000000001</v>
      </c>
      <c r="M31" s="34">
        <f t="shared" si="1"/>
        <v>119.86746987951808</v>
      </c>
      <c r="N31" s="26">
        <v>5.5</v>
      </c>
      <c r="O31" s="26">
        <v>318</v>
      </c>
      <c r="P31" s="53">
        <f t="shared" si="2"/>
        <v>1749</v>
      </c>
      <c r="Q31" s="26">
        <v>5.5</v>
      </c>
      <c r="R31" s="62">
        <v>318</v>
      </c>
      <c r="S31" s="53">
        <f t="shared" si="4"/>
        <v>1749</v>
      </c>
      <c r="T31" s="26">
        <v>5.5</v>
      </c>
      <c r="U31" s="26">
        <v>318</v>
      </c>
      <c r="V31" s="53">
        <f>T31*U31</f>
        <v>1749</v>
      </c>
      <c r="W31" s="53"/>
    </row>
    <row r="32" spans="1:23" ht="19.5" customHeight="1">
      <c r="A32" s="1" t="s">
        <v>59</v>
      </c>
      <c r="B32" s="2"/>
      <c r="C32" s="2"/>
      <c r="D32" s="2"/>
      <c r="E32" s="2"/>
      <c r="F32" s="30">
        <v>50.86</v>
      </c>
      <c r="G32" s="38">
        <v>51.75</v>
      </c>
      <c r="H32" s="38">
        <f t="shared" si="3"/>
        <v>102.61</v>
      </c>
      <c r="I32" s="30">
        <v>66.83</v>
      </c>
      <c r="J32" s="30">
        <v>56.17</v>
      </c>
      <c r="K32" s="29">
        <f>SUM(I32:J32)</f>
        <v>123</v>
      </c>
      <c r="L32" s="30">
        <f t="shared" si="0"/>
        <v>20.39</v>
      </c>
      <c r="M32" s="34">
        <f t="shared" si="1"/>
        <v>119.87135756748854</v>
      </c>
      <c r="N32" s="53">
        <v>6.8</v>
      </c>
      <c r="O32" s="53">
        <v>95191</v>
      </c>
      <c r="P32" s="53">
        <f t="shared" si="2"/>
        <v>647298.7999999999</v>
      </c>
      <c r="Q32" s="53">
        <v>6.8</v>
      </c>
      <c r="R32" s="56">
        <v>95191</v>
      </c>
      <c r="S32" s="63">
        <f t="shared" si="4"/>
        <v>647298.7999999999</v>
      </c>
      <c r="T32" s="53">
        <v>6.8</v>
      </c>
      <c r="U32" s="53">
        <v>95191</v>
      </c>
      <c r="V32" s="53">
        <f>T32*U32</f>
        <v>647298.7999999999</v>
      </c>
      <c r="W32" s="53"/>
    </row>
    <row r="33" spans="1:23" ht="19.5" customHeight="1">
      <c r="A33" s="1" t="s">
        <v>60</v>
      </c>
      <c r="B33" s="2"/>
      <c r="C33" s="2"/>
      <c r="D33" s="2"/>
      <c r="E33" s="2"/>
      <c r="F33" s="30">
        <v>41.14</v>
      </c>
      <c r="G33" s="38">
        <v>71.53</v>
      </c>
      <c r="H33" s="64">
        <f t="shared" si="3"/>
        <v>112.67</v>
      </c>
      <c r="I33" s="30">
        <v>54.06</v>
      </c>
      <c r="J33" s="30">
        <v>77.63</v>
      </c>
      <c r="K33" s="65">
        <f>SUM(I33:J33)</f>
        <v>131.69</v>
      </c>
      <c r="L33" s="30">
        <f t="shared" si="0"/>
        <v>19.019999999999996</v>
      </c>
      <c r="M33" s="34">
        <f t="shared" si="1"/>
        <v>116.88115736220821</v>
      </c>
      <c r="N33" s="26">
        <v>5.5</v>
      </c>
      <c r="O33" s="26">
        <v>446410</v>
      </c>
      <c r="P33" s="53">
        <f t="shared" si="2"/>
        <v>2455255</v>
      </c>
      <c r="Q33" s="26">
        <v>9.4</v>
      </c>
      <c r="R33" s="62">
        <v>446410</v>
      </c>
      <c r="S33" s="53">
        <f t="shared" si="4"/>
        <v>4196254</v>
      </c>
      <c r="T33" s="26">
        <v>5.5</v>
      </c>
      <c r="U33" s="26">
        <v>446410</v>
      </c>
      <c r="V33" s="53">
        <f>T33*U33</f>
        <v>2455255</v>
      </c>
      <c r="W33" s="53"/>
    </row>
    <row r="34" spans="1:23" ht="19.5" customHeight="1">
      <c r="A34" s="9" t="s">
        <v>22</v>
      </c>
      <c r="B34" s="3"/>
      <c r="C34" s="3"/>
      <c r="D34" s="3"/>
      <c r="E34" s="3"/>
      <c r="F34" s="31"/>
      <c r="G34" s="39"/>
      <c r="H34" s="31"/>
      <c r="I34" s="31"/>
      <c r="J34" s="31"/>
      <c r="K34" s="31"/>
      <c r="L34" s="31"/>
      <c r="M34" s="35"/>
      <c r="N34" s="8"/>
      <c r="O34" s="8"/>
      <c r="P34" s="8"/>
      <c r="Q34" s="8"/>
      <c r="R34" s="57"/>
      <c r="S34" s="26"/>
      <c r="T34" s="8"/>
      <c r="U34" s="8"/>
      <c r="V34" s="8"/>
      <c r="W34" s="26"/>
    </row>
    <row r="35" spans="1:23" ht="19.5" customHeight="1">
      <c r="A35" s="10" t="s">
        <v>18</v>
      </c>
      <c r="B35" s="11"/>
      <c r="C35" s="11"/>
      <c r="D35" s="11"/>
      <c r="E35" s="11"/>
      <c r="F35" s="29">
        <v>50.86</v>
      </c>
      <c r="G35" s="28">
        <v>51.75</v>
      </c>
      <c r="H35" s="28">
        <f t="shared" si="3"/>
        <v>102.61</v>
      </c>
      <c r="I35" s="29">
        <v>66.83</v>
      </c>
      <c r="J35" s="29">
        <v>56.17</v>
      </c>
      <c r="K35" s="29">
        <f>SUM(I35:J35)</f>
        <v>123</v>
      </c>
      <c r="L35" s="29">
        <f t="shared" si="0"/>
        <v>20.39</v>
      </c>
      <c r="M35" s="36">
        <f t="shared" si="1"/>
        <v>119.87135756748854</v>
      </c>
      <c r="N35" s="52">
        <v>6.8</v>
      </c>
      <c r="O35" s="52">
        <v>458823</v>
      </c>
      <c r="P35" s="52">
        <f t="shared" si="2"/>
        <v>3119996.4</v>
      </c>
      <c r="Q35" s="52">
        <v>6.8</v>
      </c>
      <c r="R35" s="61">
        <v>458823</v>
      </c>
      <c r="S35" s="76">
        <f t="shared" si="4"/>
        <v>3119996.4</v>
      </c>
      <c r="T35" s="52">
        <v>6.8</v>
      </c>
      <c r="U35" s="52">
        <v>458823</v>
      </c>
      <c r="V35" s="52">
        <f>T35*U35</f>
        <v>3119996.4</v>
      </c>
      <c r="W35" s="52"/>
    </row>
    <row r="36" spans="1:22" ht="12.75">
      <c r="A36" s="70" t="s">
        <v>70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P36" s="75">
        <f>P15+P17+P18+P21+P22+P26+P31+P32+P33</f>
        <v>3448571.5</v>
      </c>
      <c r="S36" s="75">
        <f>S21+S22+S26+S31+S32+S33</f>
        <v>5133592.3</v>
      </c>
      <c r="V36" s="75">
        <f>V15+V17+V18+V21+V22+V26+V31+V32+V33</f>
        <v>3430825.7</v>
      </c>
    </row>
    <row r="37" spans="1:11" ht="14.25" thickBot="1">
      <c r="A37" s="908" t="s">
        <v>77</v>
      </c>
      <c r="B37" s="908"/>
      <c r="C37" s="908"/>
      <c r="D37" s="908"/>
      <c r="E37" s="908"/>
      <c r="F37" s="909" t="s">
        <v>62</v>
      </c>
      <c r="G37" s="910" t="s">
        <v>78</v>
      </c>
      <c r="H37" s="910"/>
      <c r="I37" s="909" t="s">
        <v>62</v>
      </c>
      <c r="J37" s="905" t="s">
        <v>79</v>
      </c>
      <c r="K37" s="905"/>
    </row>
    <row r="38" spans="1:11" ht="15" customHeight="1">
      <c r="A38" s="906" t="s">
        <v>61</v>
      </c>
      <c r="B38" s="906"/>
      <c r="C38" s="906"/>
      <c r="D38" s="906"/>
      <c r="E38" s="906"/>
      <c r="F38" s="909"/>
      <c r="G38" s="907" t="s">
        <v>64</v>
      </c>
      <c r="H38" s="907"/>
      <c r="I38" s="909"/>
      <c r="J38" s="905"/>
      <c r="K38" s="905"/>
    </row>
    <row r="39" spans="1:11" ht="15" customHeight="1">
      <c r="A39" s="906" t="s">
        <v>63</v>
      </c>
      <c r="B39" s="906"/>
      <c r="C39" s="906"/>
      <c r="D39" s="906"/>
      <c r="E39" s="906"/>
      <c r="F39" s="72"/>
      <c r="G39" s="72"/>
      <c r="H39" s="72"/>
      <c r="I39" s="72"/>
      <c r="J39" s="72"/>
      <c r="K39" s="72"/>
    </row>
    <row r="40" spans="1:11" ht="12.75">
      <c r="A40" s="70" t="s">
        <v>71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</row>
    <row r="41" spans="1:11" ht="14.25" thickBot="1">
      <c r="A41" s="908" t="s">
        <v>77</v>
      </c>
      <c r="B41" s="908"/>
      <c r="C41" s="908"/>
      <c r="D41" s="908"/>
      <c r="E41" s="908"/>
      <c r="F41" s="909" t="s">
        <v>62</v>
      </c>
      <c r="G41" s="910">
        <v>5133592</v>
      </c>
      <c r="H41" s="910"/>
      <c r="I41" s="909" t="s">
        <v>62</v>
      </c>
      <c r="J41" s="905" t="s">
        <v>80</v>
      </c>
      <c r="K41" s="905"/>
    </row>
    <row r="42" spans="1:11" ht="12.75">
      <c r="A42" s="906" t="s">
        <v>61</v>
      </c>
      <c r="B42" s="906"/>
      <c r="C42" s="906"/>
      <c r="D42" s="906"/>
      <c r="E42" s="906"/>
      <c r="F42" s="909"/>
      <c r="G42" s="907">
        <v>607150</v>
      </c>
      <c r="H42" s="907"/>
      <c r="I42" s="909"/>
      <c r="J42" s="905"/>
      <c r="K42" s="905"/>
    </row>
    <row r="43" spans="1:11" ht="12.75">
      <c r="A43" s="906" t="s">
        <v>63</v>
      </c>
      <c r="B43" s="906"/>
      <c r="C43" s="906"/>
      <c r="D43" s="906"/>
      <c r="E43" s="906"/>
      <c r="F43" s="72"/>
      <c r="G43" s="72"/>
      <c r="H43" s="72"/>
      <c r="I43" s="72"/>
      <c r="J43" s="72"/>
      <c r="K43" s="72"/>
    </row>
    <row r="44" s="58" customFormat="1" ht="12.75">
      <c r="A44" s="71" t="s">
        <v>76</v>
      </c>
    </row>
    <row r="45" s="58" customFormat="1" ht="12.75">
      <c r="A45" s="58" t="s">
        <v>68</v>
      </c>
    </row>
    <row r="46" s="58" customFormat="1" ht="12.75">
      <c r="A46" s="58" t="s">
        <v>69</v>
      </c>
    </row>
    <row r="47" s="58" customFormat="1" ht="12.75">
      <c r="A47" s="58" t="s">
        <v>72</v>
      </c>
    </row>
    <row r="48" s="58" customFormat="1" ht="12.75">
      <c r="A48" s="58" t="s">
        <v>73</v>
      </c>
    </row>
    <row r="49" s="58" customFormat="1" ht="12.75">
      <c r="A49" s="58" t="s">
        <v>74</v>
      </c>
    </row>
    <row r="50" s="58" customFormat="1" ht="12.75">
      <c r="A50" s="71" t="s">
        <v>75</v>
      </c>
    </row>
    <row r="51" s="69" customFormat="1" ht="14.25"/>
  </sheetData>
  <mergeCells count="26">
    <mergeCell ref="J41:K42"/>
    <mergeCell ref="A42:E42"/>
    <mergeCell ref="G42:H42"/>
    <mergeCell ref="A43:E43"/>
    <mergeCell ref="A41:E41"/>
    <mergeCell ref="F41:F42"/>
    <mergeCell ref="G41:H41"/>
    <mergeCell ref="I41:I42"/>
    <mergeCell ref="B8:E8"/>
    <mergeCell ref="B9:E9"/>
    <mergeCell ref="A3:M3"/>
    <mergeCell ref="A4:M4"/>
    <mergeCell ref="A5:M5"/>
    <mergeCell ref="F12:G12"/>
    <mergeCell ref="F11:H11"/>
    <mergeCell ref="I12:J12"/>
    <mergeCell ref="I11:K11"/>
    <mergeCell ref="A37:E37"/>
    <mergeCell ref="A38:E38"/>
    <mergeCell ref="A39:E39"/>
    <mergeCell ref="A12:E12"/>
    <mergeCell ref="F37:F38"/>
    <mergeCell ref="J37:K38"/>
    <mergeCell ref="G37:H37"/>
    <mergeCell ref="G38:H38"/>
    <mergeCell ref="I37:I38"/>
  </mergeCells>
  <printOptions/>
  <pageMargins left="1.33" right="0.25" top="0.27" bottom="0.31" header="0.27" footer="0.33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0">
      <selection activeCell="J12" sqref="J12"/>
    </sheetView>
  </sheetViews>
  <sheetFormatPr defaultColWidth="9.00390625" defaultRowHeight="12.75"/>
  <cols>
    <col min="1" max="1" width="35.375" style="0" customWidth="1"/>
    <col min="2" max="2" width="6.625" style="0" customWidth="1"/>
    <col min="3" max="3" width="7.25390625" style="0" customWidth="1"/>
    <col min="4" max="4" width="10.25390625" style="0" customWidth="1"/>
    <col min="5" max="5" width="6.875" style="0" customWidth="1"/>
    <col min="6" max="6" width="7.75390625" style="0" customWidth="1"/>
    <col min="7" max="7" width="11.375" style="0" customWidth="1"/>
    <col min="8" max="8" width="7.00390625" style="0" customWidth="1"/>
    <col min="9" max="9" width="7.125" style="0" customWidth="1"/>
  </cols>
  <sheetData>
    <row r="1" spans="1:6" ht="15">
      <c r="A1" s="13"/>
      <c r="E1" s="13"/>
      <c r="F1" s="13"/>
    </row>
    <row r="2" spans="1:6" ht="15">
      <c r="A2" s="13"/>
      <c r="E2" s="13"/>
      <c r="F2" s="13"/>
    </row>
    <row r="3" spans="1:9" ht="15">
      <c r="A3" s="911" t="s">
        <v>11</v>
      </c>
      <c r="B3" s="911"/>
      <c r="C3" s="911"/>
      <c r="D3" s="911"/>
      <c r="E3" s="911"/>
      <c r="F3" s="911"/>
      <c r="G3" s="911"/>
      <c r="H3" s="911"/>
      <c r="I3" s="911"/>
    </row>
    <row r="4" spans="1:9" ht="15">
      <c r="A4" s="912" t="s">
        <v>12</v>
      </c>
      <c r="B4" s="912"/>
      <c r="C4" s="912"/>
      <c r="D4" s="912"/>
      <c r="E4" s="912"/>
      <c r="F4" s="912"/>
      <c r="G4" s="912"/>
      <c r="H4" s="912"/>
      <c r="I4" s="912"/>
    </row>
    <row r="5" spans="1:9" ht="15">
      <c r="A5" s="912" t="s">
        <v>25</v>
      </c>
      <c r="B5" s="912"/>
      <c r="C5" s="912"/>
      <c r="D5" s="912"/>
      <c r="E5" s="912"/>
      <c r="F5" s="912"/>
      <c r="G5" s="912"/>
      <c r="H5" s="912"/>
      <c r="I5" s="912"/>
    </row>
    <row r="6" spans="1:6" ht="12.75">
      <c r="A6" s="14"/>
      <c r="B6" s="14"/>
      <c r="C6" s="14"/>
      <c r="D6" s="14"/>
      <c r="E6" s="14"/>
      <c r="F6" s="14"/>
    </row>
    <row r="7" spans="2:6" ht="12.75">
      <c r="B7" s="49" t="s">
        <v>31</v>
      </c>
      <c r="C7" s="49" t="s">
        <v>32</v>
      </c>
      <c r="D7" s="50" t="s">
        <v>37</v>
      </c>
      <c r="E7" s="14"/>
      <c r="F7" s="14"/>
    </row>
    <row r="8" spans="1:6" ht="12.75">
      <c r="A8" s="14" t="s">
        <v>45</v>
      </c>
      <c r="B8" s="44">
        <v>7.48</v>
      </c>
      <c r="C8" s="45">
        <v>9.83</v>
      </c>
      <c r="D8" s="43">
        <f>C8/B8*100</f>
        <v>131.41711229946523</v>
      </c>
      <c r="E8" s="14"/>
      <c r="F8" s="14"/>
    </row>
    <row r="9" spans="1:6" ht="12.75">
      <c r="A9" s="25" t="s">
        <v>46</v>
      </c>
      <c r="B9" s="46">
        <v>7.61</v>
      </c>
      <c r="C9" s="47">
        <v>8.26</v>
      </c>
      <c r="D9" s="48">
        <f>C9/B9*100</f>
        <v>108.54139290407359</v>
      </c>
      <c r="E9" s="14"/>
      <c r="F9" s="14"/>
    </row>
    <row r="10" spans="1:6" ht="12.75">
      <c r="A10" s="14"/>
      <c r="B10" s="21">
        <f>SUM(B8:B9)</f>
        <v>15.09</v>
      </c>
      <c r="C10" s="42">
        <f>SUM(C8:C9)</f>
        <v>18.09</v>
      </c>
      <c r="D10" s="51">
        <f>C10/B10*100</f>
        <v>119.88071570576541</v>
      </c>
      <c r="E10" s="14"/>
      <c r="F10" s="14"/>
    </row>
    <row r="11" spans="1:6" ht="12.75">
      <c r="A11" s="913"/>
      <c r="B11" s="913"/>
      <c r="C11" s="913"/>
      <c r="D11" s="913"/>
      <c r="E11" s="913"/>
      <c r="F11" s="913"/>
    </row>
    <row r="12" spans="1:9" ht="12.75">
      <c r="A12" s="22"/>
      <c r="B12" s="897" t="s">
        <v>14</v>
      </c>
      <c r="C12" s="898"/>
      <c r="D12" s="899"/>
      <c r="E12" s="897" t="s">
        <v>15</v>
      </c>
      <c r="F12" s="898"/>
      <c r="G12" s="899"/>
      <c r="H12" s="8" t="s">
        <v>35</v>
      </c>
      <c r="I12" s="17" t="s">
        <v>40</v>
      </c>
    </row>
    <row r="13" spans="1:9" ht="12.75">
      <c r="A13" s="20" t="s">
        <v>0</v>
      </c>
      <c r="B13" s="903" t="s">
        <v>26</v>
      </c>
      <c r="C13" s="904"/>
      <c r="D13" s="15" t="s">
        <v>26</v>
      </c>
      <c r="E13" s="903" t="s">
        <v>26</v>
      </c>
      <c r="F13" s="904"/>
      <c r="G13" s="15" t="s">
        <v>26</v>
      </c>
      <c r="H13" s="26" t="s">
        <v>36</v>
      </c>
      <c r="I13" s="32" t="s">
        <v>39</v>
      </c>
    </row>
    <row r="14" spans="1:9" ht="12.75">
      <c r="A14" s="6"/>
      <c r="B14" s="17" t="s">
        <v>13</v>
      </c>
      <c r="C14" s="15" t="s">
        <v>16</v>
      </c>
      <c r="D14" s="19" t="s">
        <v>28</v>
      </c>
      <c r="E14" s="17" t="s">
        <v>13</v>
      </c>
      <c r="F14" s="15" t="s">
        <v>16</v>
      </c>
      <c r="G14" s="19" t="s">
        <v>28</v>
      </c>
      <c r="H14" s="26"/>
      <c r="I14" s="19" t="s">
        <v>38</v>
      </c>
    </row>
    <row r="15" spans="1:9" ht="12.75">
      <c r="A15" s="6"/>
      <c r="B15" s="18"/>
      <c r="C15" s="5"/>
      <c r="D15" s="5" t="s">
        <v>27</v>
      </c>
      <c r="E15" s="18"/>
      <c r="F15" s="5"/>
      <c r="G15" s="5" t="s">
        <v>27</v>
      </c>
      <c r="H15" s="18" t="s">
        <v>41</v>
      </c>
      <c r="I15" s="18" t="s">
        <v>37</v>
      </c>
    </row>
    <row r="16" spans="1:9" ht="21.75" customHeight="1">
      <c r="A16" s="1" t="s">
        <v>1</v>
      </c>
      <c r="B16" s="30" t="s">
        <v>33</v>
      </c>
      <c r="C16" s="38"/>
      <c r="D16" s="38" t="str">
        <f>B16</f>
        <v>8,98</v>
      </c>
      <c r="E16" s="30">
        <f>B16*9.83/7.48</f>
        <v>11.80125668449198</v>
      </c>
      <c r="F16" s="30"/>
      <c r="G16" s="30">
        <v>11.8</v>
      </c>
      <c r="H16" s="30">
        <f>G16-D16</f>
        <v>2.8200000000000003</v>
      </c>
      <c r="I16" s="34">
        <f>G16/D16*100</f>
        <v>131.40311804008908</v>
      </c>
    </row>
    <row r="17" spans="1:9" ht="21.75" customHeight="1">
      <c r="A17" s="9" t="s">
        <v>2</v>
      </c>
      <c r="B17" s="31"/>
      <c r="C17" s="39"/>
      <c r="D17" s="39"/>
      <c r="E17" s="31"/>
      <c r="F17" s="31"/>
      <c r="G17" s="31"/>
      <c r="H17" s="31"/>
      <c r="I17" s="35"/>
    </row>
    <row r="18" spans="1:9" ht="21.75" customHeight="1">
      <c r="A18" s="10" t="s">
        <v>3</v>
      </c>
      <c r="B18" s="29">
        <v>13.46</v>
      </c>
      <c r="C18" s="28"/>
      <c r="D18" s="28">
        <f>B18</f>
        <v>13.46</v>
      </c>
      <c r="E18" s="29">
        <f>B18*9.83/7.48</f>
        <v>17.68874331550802</v>
      </c>
      <c r="F18" s="29"/>
      <c r="G18" s="29">
        <v>17.68</v>
      </c>
      <c r="H18" s="29">
        <f aca="true" t="shared" si="0" ref="H18:H36">G18-D18</f>
        <v>4.219999999999999</v>
      </c>
      <c r="I18" s="36">
        <f aca="true" t="shared" si="1" ref="I18:I36">G18/D18*100</f>
        <v>131.3521545319465</v>
      </c>
    </row>
    <row r="19" spans="1:9" ht="21.75" customHeight="1">
      <c r="A19" s="1" t="s">
        <v>9</v>
      </c>
      <c r="B19" s="30">
        <v>27.86</v>
      </c>
      <c r="C19" s="38"/>
      <c r="D19" s="38">
        <f>B19</f>
        <v>27.86</v>
      </c>
      <c r="E19" s="30">
        <f>B19*9.83/7.48</f>
        <v>36.61280748663101</v>
      </c>
      <c r="F19" s="30"/>
      <c r="G19" s="30">
        <v>36.61</v>
      </c>
      <c r="H19" s="30">
        <f t="shared" si="0"/>
        <v>8.75</v>
      </c>
      <c r="I19" s="34">
        <f t="shared" si="1"/>
        <v>131.4070351758794</v>
      </c>
    </row>
    <row r="20" spans="1:9" ht="21.75" customHeight="1">
      <c r="A20" s="9" t="s">
        <v>10</v>
      </c>
      <c r="B20" s="31"/>
      <c r="C20" s="39"/>
      <c r="D20" s="39"/>
      <c r="E20" s="31"/>
      <c r="F20" s="31"/>
      <c r="G20" s="31"/>
      <c r="H20" s="31"/>
      <c r="I20" s="35"/>
    </row>
    <row r="21" spans="1:9" ht="21.75" customHeight="1">
      <c r="A21" s="10" t="s">
        <v>4</v>
      </c>
      <c r="B21" s="29">
        <v>27.68</v>
      </c>
      <c r="C21" s="28">
        <v>28.16</v>
      </c>
      <c r="D21" s="28">
        <f>SUM(B21:C21)</f>
        <v>55.84</v>
      </c>
      <c r="E21" s="29">
        <f>B21*9.83/7.48</f>
        <v>36.37625668449198</v>
      </c>
      <c r="F21" s="29">
        <f>C21*8.26/7.61</f>
        <v>30.565256241787118</v>
      </c>
      <c r="G21" s="29">
        <f>SUM(E21:F21)</f>
        <v>66.9415129262791</v>
      </c>
      <c r="H21" s="29">
        <f t="shared" si="0"/>
        <v>11.1015129262791</v>
      </c>
      <c r="I21" s="36">
        <f t="shared" si="1"/>
        <v>119.88093289090097</v>
      </c>
    </row>
    <row r="22" spans="1:9" ht="21.75" customHeight="1">
      <c r="A22" s="1" t="s">
        <v>5</v>
      </c>
      <c r="B22" s="30">
        <v>34.41</v>
      </c>
      <c r="C22" s="38">
        <v>35.01</v>
      </c>
      <c r="D22" s="38">
        <f aca="true" t="shared" si="2" ref="D22:D34">SUM(B22:C22)</f>
        <v>69.41999999999999</v>
      </c>
      <c r="E22" s="30">
        <f>B22*9.83/7.48</f>
        <v>45.22062834224599</v>
      </c>
      <c r="F22" s="30">
        <f>C22*8.26/7.61</f>
        <v>38.000341655716156</v>
      </c>
      <c r="G22" s="29">
        <f>E22+F22</f>
        <v>83.22096999796214</v>
      </c>
      <c r="H22" s="30">
        <f t="shared" si="0"/>
        <v>13.800969997962156</v>
      </c>
      <c r="I22" s="34">
        <f t="shared" si="1"/>
        <v>119.88039469599849</v>
      </c>
    </row>
    <row r="23" spans="1:9" ht="21.75" customHeight="1">
      <c r="A23" s="1" t="s">
        <v>34</v>
      </c>
      <c r="B23" s="30">
        <v>22.44</v>
      </c>
      <c r="C23" s="38">
        <v>47.18</v>
      </c>
      <c r="D23" s="38">
        <f t="shared" si="2"/>
        <v>69.62</v>
      </c>
      <c r="E23" s="30">
        <f>B23*9.83/7.48</f>
        <v>29.490000000000002</v>
      </c>
      <c r="F23" s="38">
        <f>C23*8.26/7.61</f>
        <v>51.209829172141916</v>
      </c>
      <c r="G23" s="29">
        <f>E23+F23</f>
        <v>80.69982917214192</v>
      </c>
      <c r="H23" s="30">
        <f t="shared" si="0"/>
        <v>11.079829172141913</v>
      </c>
      <c r="I23" s="34">
        <f t="shared" si="1"/>
        <v>115.91472159170053</v>
      </c>
    </row>
    <row r="24" spans="1:9" ht="21.75" customHeight="1">
      <c r="A24" s="9" t="s">
        <v>17</v>
      </c>
      <c r="B24" s="31"/>
      <c r="C24" s="39"/>
      <c r="D24" s="31"/>
      <c r="E24" s="40"/>
      <c r="F24" s="40"/>
      <c r="G24" s="31"/>
      <c r="H24" s="31"/>
      <c r="I24" s="35"/>
    </row>
    <row r="25" spans="1:9" ht="21.75" customHeight="1">
      <c r="A25" s="10" t="s">
        <v>18</v>
      </c>
      <c r="B25" s="29">
        <v>34.41</v>
      </c>
      <c r="C25" s="28">
        <v>35.01</v>
      </c>
      <c r="D25" s="28">
        <f t="shared" si="2"/>
        <v>69.41999999999999</v>
      </c>
      <c r="E25" s="29">
        <f>B25*9.83/7.48</f>
        <v>45.22062834224599</v>
      </c>
      <c r="F25" s="29">
        <f>C25*8.26/7.61</f>
        <v>38.000341655716156</v>
      </c>
      <c r="G25" s="29">
        <f>E25+F25</f>
        <v>83.22096999796214</v>
      </c>
      <c r="H25" s="29">
        <f t="shared" si="0"/>
        <v>13.800969997962156</v>
      </c>
      <c r="I25" s="36">
        <f t="shared" si="1"/>
        <v>119.88039469599849</v>
      </c>
    </row>
    <row r="26" spans="1:9" ht="21.75" customHeight="1">
      <c r="A26" s="9" t="s">
        <v>19</v>
      </c>
      <c r="B26" s="31"/>
      <c r="C26" s="39"/>
      <c r="D26" s="31"/>
      <c r="E26" s="40"/>
      <c r="F26" s="40"/>
      <c r="G26" s="31"/>
      <c r="H26" s="31"/>
      <c r="I26" s="35"/>
    </row>
    <row r="27" spans="1:9" ht="21.75" customHeight="1">
      <c r="A27" s="16" t="s">
        <v>20</v>
      </c>
      <c r="B27" s="33">
        <v>41.14</v>
      </c>
      <c r="C27" s="41">
        <v>66.21</v>
      </c>
      <c r="D27" s="28">
        <f t="shared" si="2"/>
        <v>107.35</v>
      </c>
      <c r="E27" s="29">
        <f>B27*9.83/7.48</f>
        <v>54.065</v>
      </c>
      <c r="F27" s="29">
        <f>C27*8.26/7.61</f>
        <v>71.86525624178711</v>
      </c>
      <c r="G27" s="29">
        <f>E27+F27</f>
        <v>125.9302562417871</v>
      </c>
      <c r="H27" s="29">
        <f t="shared" si="0"/>
        <v>18.58025624178711</v>
      </c>
      <c r="I27" s="36">
        <f t="shared" si="1"/>
        <v>117.30811014605227</v>
      </c>
    </row>
    <row r="28" spans="1:9" ht="21.75" customHeight="1">
      <c r="A28" s="9" t="s">
        <v>19</v>
      </c>
      <c r="B28" s="31"/>
      <c r="C28" s="31"/>
      <c r="D28" s="31"/>
      <c r="E28" s="31"/>
      <c r="F28" s="31"/>
      <c r="G28" s="31"/>
      <c r="H28" s="31"/>
      <c r="I28" s="35"/>
    </row>
    <row r="29" spans="1:9" ht="21.75" customHeight="1">
      <c r="A29" s="10" t="s">
        <v>44</v>
      </c>
      <c r="B29" s="33">
        <v>50.86</v>
      </c>
      <c r="C29" s="33">
        <v>51.75</v>
      </c>
      <c r="D29" s="41">
        <f t="shared" si="2"/>
        <v>102.61</v>
      </c>
      <c r="E29" s="33">
        <f>B29*9.83/7.48</f>
        <v>66.83874331550801</v>
      </c>
      <c r="F29" s="33">
        <f>C29*8.26/7.61</f>
        <v>56.17017082785808</v>
      </c>
      <c r="G29" s="33">
        <f>E29+F29</f>
        <v>123.0089141433661</v>
      </c>
      <c r="H29" s="33">
        <f t="shared" si="0"/>
        <v>20.3989141433661</v>
      </c>
      <c r="I29" s="36">
        <f>G29/D29*100</f>
        <v>119.88004496965803</v>
      </c>
    </row>
    <row r="30" spans="1:9" ht="21.75" customHeight="1">
      <c r="A30" s="9" t="s">
        <v>24</v>
      </c>
      <c r="B30" s="31"/>
      <c r="C30" s="39"/>
      <c r="D30" s="31"/>
      <c r="E30" s="31"/>
      <c r="F30" s="31"/>
      <c r="G30" s="31"/>
      <c r="H30" s="31"/>
      <c r="I30" s="37"/>
    </row>
    <row r="31" spans="1:9" ht="21.75" customHeight="1">
      <c r="A31" s="10" t="s">
        <v>23</v>
      </c>
      <c r="B31" s="29"/>
      <c r="C31" s="28"/>
      <c r="D31" s="29"/>
      <c r="E31" s="29"/>
      <c r="F31" s="29"/>
      <c r="G31" s="29"/>
      <c r="H31" s="29"/>
      <c r="I31" s="27"/>
    </row>
    <row r="32" spans="1:9" ht="21.75" customHeight="1">
      <c r="A32" s="1" t="s">
        <v>6</v>
      </c>
      <c r="B32" s="29">
        <v>41.14</v>
      </c>
      <c r="C32" s="28">
        <v>41.86</v>
      </c>
      <c r="D32" s="29">
        <f t="shared" si="2"/>
        <v>83</v>
      </c>
      <c r="E32" s="29">
        <f>B32*9.83/7.48</f>
        <v>54.065</v>
      </c>
      <c r="F32" s="29">
        <f>C32*8.26/7.61</f>
        <v>45.4354270696452</v>
      </c>
      <c r="G32" s="29">
        <f>E32+F32</f>
        <v>99.5004270696452</v>
      </c>
      <c r="H32" s="30">
        <f t="shared" si="0"/>
        <v>16.5004270696452</v>
      </c>
      <c r="I32" s="34">
        <f t="shared" si="1"/>
        <v>119.88003261403036</v>
      </c>
    </row>
    <row r="33" spans="1:9" ht="21.75" customHeight="1">
      <c r="A33" s="1" t="s">
        <v>7</v>
      </c>
      <c r="B33" s="30">
        <v>50.86</v>
      </c>
      <c r="C33" s="38">
        <v>51.75</v>
      </c>
      <c r="D33" s="38">
        <f t="shared" si="2"/>
        <v>102.61</v>
      </c>
      <c r="E33" s="30">
        <f>B33*9.83/7.48</f>
        <v>66.83874331550801</v>
      </c>
      <c r="F33" s="30">
        <f>C33*8.26/7.61</f>
        <v>56.17017082785808</v>
      </c>
      <c r="G33" s="29">
        <f>SUM(E33:F33)</f>
        <v>123.0089141433661</v>
      </c>
      <c r="H33" s="30">
        <f t="shared" si="0"/>
        <v>20.3989141433661</v>
      </c>
      <c r="I33" s="34">
        <f t="shared" si="1"/>
        <v>119.88004496965803</v>
      </c>
    </row>
    <row r="34" spans="1:9" ht="21.75" customHeight="1">
      <c r="A34" s="1" t="s">
        <v>8</v>
      </c>
      <c r="B34" s="30">
        <v>41.14</v>
      </c>
      <c r="C34" s="38">
        <v>71.53</v>
      </c>
      <c r="D34" s="38">
        <f t="shared" si="2"/>
        <v>112.67</v>
      </c>
      <c r="E34" s="30">
        <f>B34*9.83/7.48</f>
        <v>54.065</v>
      </c>
      <c r="F34" s="30">
        <f>C34*8.26/7.61</f>
        <v>77.63965834428383</v>
      </c>
      <c r="G34" s="29">
        <f>SUM(E34:F34)</f>
        <v>131.7046583442838</v>
      </c>
      <c r="H34" s="30">
        <f t="shared" si="0"/>
        <v>19.034658344283812</v>
      </c>
      <c r="I34" s="34">
        <f t="shared" si="1"/>
        <v>116.89416734204652</v>
      </c>
    </row>
    <row r="35" spans="1:9" ht="21.75" customHeight="1">
      <c r="A35" s="9" t="s">
        <v>22</v>
      </c>
      <c r="B35" s="31"/>
      <c r="C35" s="39"/>
      <c r="D35" s="31"/>
      <c r="E35" s="31"/>
      <c r="F35" s="31"/>
      <c r="G35" s="31"/>
      <c r="H35" s="31"/>
      <c r="I35" s="35"/>
    </row>
    <row r="36" spans="1:9" ht="12.75">
      <c r="A36" s="10" t="s">
        <v>18</v>
      </c>
      <c r="B36" s="29">
        <v>50.86</v>
      </c>
      <c r="C36" s="28">
        <v>51.75</v>
      </c>
      <c r="D36" s="28">
        <f>B36+C36</f>
        <v>102.61</v>
      </c>
      <c r="E36" s="29">
        <f>B36*9.83/7.48</f>
        <v>66.83874331550801</v>
      </c>
      <c r="F36" s="29">
        <f>C36*8.26/7.61</f>
        <v>56.17017082785808</v>
      </c>
      <c r="G36" s="29">
        <f>E36+F36</f>
        <v>123.0089141433661</v>
      </c>
      <c r="H36" s="29">
        <f t="shared" si="0"/>
        <v>20.3989141433661</v>
      </c>
      <c r="I36" s="36">
        <f t="shared" si="1"/>
        <v>119.88004496965803</v>
      </c>
    </row>
    <row r="37" spans="1:4" ht="12.75">
      <c r="A37" s="12"/>
      <c r="B37" s="4"/>
      <c r="C37" s="4"/>
      <c r="D37" s="4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</sheetData>
  <mergeCells count="8">
    <mergeCell ref="A3:I3"/>
    <mergeCell ref="A4:I4"/>
    <mergeCell ref="A5:I5"/>
    <mergeCell ref="B13:C13"/>
    <mergeCell ref="E13:F13"/>
    <mergeCell ref="A11:F11"/>
    <mergeCell ref="B12:D12"/>
    <mergeCell ref="E12:G1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50"/>
  <sheetViews>
    <sheetView workbookViewId="0" topLeftCell="A7">
      <selection activeCell="P46" sqref="P46"/>
    </sheetView>
  </sheetViews>
  <sheetFormatPr defaultColWidth="9.00390625" defaultRowHeight="12.75"/>
  <cols>
    <col min="5" max="5" width="5.25390625" style="0" customWidth="1"/>
    <col min="6" max="6" width="6.625" style="0" customWidth="1"/>
    <col min="7" max="7" width="7.625" style="0" customWidth="1"/>
    <col min="8" max="8" width="10.25390625" style="0" customWidth="1"/>
    <col min="9" max="9" width="6.875" style="0" customWidth="1"/>
    <col min="10" max="10" width="7.75390625" style="0" customWidth="1"/>
    <col min="11" max="11" width="11.375" style="0" customWidth="1"/>
    <col min="12" max="12" width="7.00390625" style="0" hidden="1" customWidth="1"/>
    <col min="13" max="13" width="7.125" style="0" hidden="1" customWidth="1"/>
    <col min="14" max="14" width="6.25390625" style="0" customWidth="1"/>
    <col min="15" max="15" width="7.25390625" style="0" customWidth="1"/>
    <col min="16" max="16" width="8.875" style="0" customWidth="1"/>
    <col min="17" max="17" width="6.625" style="0" customWidth="1"/>
    <col min="18" max="18" width="7.75390625" style="0" customWidth="1"/>
    <col min="19" max="19" width="9.00390625" style="0" customWidth="1"/>
    <col min="20" max="20" width="7.00390625" style="0" customWidth="1"/>
    <col min="21" max="21" width="7.75390625" style="0" customWidth="1"/>
    <col min="22" max="22" width="9.875" style="0" customWidth="1"/>
    <col min="23" max="23" width="7.125" style="0" customWidth="1"/>
    <col min="24" max="24" width="7.00390625" style="0" customWidth="1"/>
    <col min="26" max="26" width="10.25390625" style="0" customWidth="1"/>
    <col min="27" max="27" width="10.125" style="0" bestFit="1" customWidth="1"/>
  </cols>
  <sheetData>
    <row r="1" spans="1:10" ht="15">
      <c r="A1" s="13"/>
      <c r="B1" s="13"/>
      <c r="C1" s="13"/>
      <c r="D1" s="13"/>
      <c r="E1" s="13"/>
      <c r="I1" s="13"/>
      <c r="J1" s="13"/>
    </row>
    <row r="2" spans="1:10" ht="15">
      <c r="A2" s="13"/>
      <c r="B2" s="13"/>
      <c r="C2" s="13"/>
      <c r="D2" s="13"/>
      <c r="E2" s="13"/>
      <c r="I2" s="13"/>
      <c r="J2" s="13"/>
    </row>
    <row r="3" spans="1:13" ht="19.5" customHeight="1">
      <c r="A3" s="894" t="s">
        <v>11</v>
      </c>
      <c r="B3" s="894"/>
      <c r="C3" s="894"/>
      <c r="D3" s="894"/>
      <c r="E3" s="894"/>
      <c r="F3" s="894"/>
      <c r="G3" s="894"/>
      <c r="H3" s="894"/>
      <c r="I3" s="894"/>
      <c r="J3" s="894"/>
      <c r="K3" s="894"/>
      <c r="L3" s="894"/>
      <c r="M3" s="894"/>
    </row>
    <row r="4" spans="1:13" ht="19.5" customHeight="1">
      <c r="A4" s="895" t="s">
        <v>12</v>
      </c>
      <c r="B4" s="895"/>
      <c r="C4" s="895"/>
      <c r="D4" s="895"/>
      <c r="E4" s="895"/>
      <c r="F4" s="895"/>
      <c r="G4" s="895"/>
      <c r="H4" s="895"/>
      <c r="I4" s="895"/>
      <c r="J4" s="895"/>
      <c r="K4" s="895"/>
      <c r="L4" s="895"/>
      <c r="M4" s="895"/>
    </row>
    <row r="5" spans="1:13" ht="19.5" customHeight="1">
      <c r="A5" s="895" t="s">
        <v>25</v>
      </c>
      <c r="B5" s="895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</row>
    <row r="6" spans="1:10" ht="12.75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ht="12.75">
      <c r="A7" s="14"/>
      <c r="B7" s="14"/>
      <c r="C7" s="14"/>
      <c r="D7" s="14"/>
      <c r="E7" s="14"/>
      <c r="F7" s="49" t="s">
        <v>31</v>
      </c>
      <c r="G7" s="49" t="s">
        <v>32</v>
      </c>
      <c r="H7" s="50" t="s">
        <v>37</v>
      </c>
      <c r="I7" s="14"/>
      <c r="J7" s="14"/>
    </row>
    <row r="8" spans="1:10" ht="12.75">
      <c r="A8" s="14"/>
      <c r="B8" s="896" t="s">
        <v>29</v>
      </c>
      <c r="C8" s="896"/>
      <c r="D8" s="896"/>
      <c r="E8" s="896"/>
      <c r="F8" s="44">
        <v>7.48</v>
      </c>
      <c r="G8" s="45">
        <v>9.83</v>
      </c>
      <c r="H8" s="43">
        <f>G8/F8*100</f>
        <v>131.41711229946523</v>
      </c>
      <c r="I8" s="14"/>
      <c r="J8" s="14"/>
    </row>
    <row r="9" spans="1:10" ht="12.75">
      <c r="A9" s="14"/>
      <c r="B9" s="896" t="s">
        <v>30</v>
      </c>
      <c r="C9" s="896"/>
      <c r="D9" s="896"/>
      <c r="E9" s="896"/>
      <c r="F9" s="46">
        <v>7.61</v>
      </c>
      <c r="G9" s="47">
        <v>8.26</v>
      </c>
      <c r="H9" s="48">
        <f>G9/F9*100</f>
        <v>108.54139290407359</v>
      </c>
      <c r="I9" s="14"/>
      <c r="J9" s="14"/>
    </row>
    <row r="10" spans="1:10" ht="12.75">
      <c r="A10" s="14"/>
      <c r="B10" s="25"/>
      <c r="C10" s="25"/>
      <c r="D10" s="25"/>
      <c r="E10" s="25"/>
      <c r="F10" s="21">
        <f>SUM(F8:F9)</f>
        <v>15.09</v>
      </c>
      <c r="G10" s="42">
        <f>SUM(G8:G9)</f>
        <v>18.09</v>
      </c>
      <c r="H10" s="51">
        <f>G10/F10*100</f>
        <v>119.88071570576541</v>
      </c>
      <c r="I10" s="14"/>
      <c r="J10" s="14"/>
    </row>
    <row r="11" spans="1:26" ht="19.5" customHeight="1">
      <c r="A11" s="22"/>
      <c r="B11" s="23"/>
      <c r="C11" s="23"/>
      <c r="D11" s="23"/>
      <c r="E11" s="24"/>
      <c r="F11" s="897" t="s">
        <v>14</v>
      </c>
      <c r="G11" s="898"/>
      <c r="H11" s="899"/>
      <c r="I11" s="897" t="s">
        <v>15</v>
      </c>
      <c r="J11" s="898"/>
      <c r="K11" s="899"/>
      <c r="L11" s="8" t="s">
        <v>35</v>
      </c>
      <c r="M11" s="17" t="s">
        <v>40</v>
      </c>
      <c r="N11" s="8" t="s">
        <v>47</v>
      </c>
      <c r="O11" s="8" t="s">
        <v>48</v>
      </c>
      <c r="P11" s="8" t="s">
        <v>49</v>
      </c>
      <c r="Q11" s="8" t="s">
        <v>47</v>
      </c>
      <c r="R11" s="8" t="s">
        <v>48</v>
      </c>
      <c r="S11" s="8" t="s">
        <v>49</v>
      </c>
      <c r="T11" s="8" t="s">
        <v>47</v>
      </c>
      <c r="U11" s="8" t="s">
        <v>48</v>
      </c>
      <c r="V11" s="8" t="s">
        <v>49</v>
      </c>
      <c r="W11" s="74" t="s">
        <v>37</v>
      </c>
      <c r="X11" s="8" t="s">
        <v>47</v>
      </c>
      <c r="Y11" s="8" t="s">
        <v>48</v>
      </c>
      <c r="Z11" s="8" t="s">
        <v>49</v>
      </c>
    </row>
    <row r="12" spans="1:26" ht="19.5" customHeight="1">
      <c r="A12" s="900" t="s">
        <v>0</v>
      </c>
      <c r="B12" s="901"/>
      <c r="C12" s="901"/>
      <c r="D12" s="901"/>
      <c r="E12" s="902"/>
      <c r="F12" s="903" t="s">
        <v>26</v>
      </c>
      <c r="G12" s="904"/>
      <c r="H12" s="15" t="s">
        <v>26</v>
      </c>
      <c r="I12" s="903" t="s">
        <v>26</v>
      </c>
      <c r="J12" s="904"/>
      <c r="K12" s="15" t="s">
        <v>26</v>
      </c>
      <c r="L12" s="26" t="s">
        <v>36</v>
      </c>
      <c r="M12" s="32" t="s">
        <v>39</v>
      </c>
      <c r="N12" s="26" t="s">
        <v>65</v>
      </c>
      <c r="O12" s="26"/>
      <c r="P12" s="26" t="s">
        <v>27</v>
      </c>
      <c r="Q12" s="26" t="s">
        <v>66</v>
      </c>
      <c r="R12" s="26"/>
      <c r="S12" s="26" t="s">
        <v>27</v>
      </c>
      <c r="T12" s="26" t="s">
        <v>65</v>
      </c>
      <c r="U12" s="26"/>
      <c r="V12" s="26" t="s">
        <v>27</v>
      </c>
      <c r="W12" s="73" t="s">
        <v>81</v>
      </c>
      <c r="X12" s="26" t="s">
        <v>66</v>
      </c>
      <c r="Y12" s="26"/>
      <c r="Z12" s="26" t="s">
        <v>27</v>
      </c>
    </row>
    <row r="13" spans="1:26" ht="19.5" customHeight="1">
      <c r="A13" s="6"/>
      <c r="B13" s="7"/>
      <c r="C13" s="7"/>
      <c r="D13" s="7"/>
      <c r="E13" s="5"/>
      <c r="F13" s="17" t="s">
        <v>13</v>
      </c>
      <c r="G13" s="15" t="s">
        <v>16</v>
      </c>
      <c r="H13" s="19" t="s">
        <v>28</v>
      </c>
      <c r="I13" s="17" t="s">
        <v>13</v>
      </c>
      <c r="J13" s="15" t="s">
        <v>16</v>
      </c>
      <c r="K13" s="19" t="s">
        <v>28</v>
      </c>
      <c r="L13" s="26"/>
      <c r="M13" s="19" t="s">
        <v>38</v>
      </c>
      <c r="N13" s="26" t="s">
        <v>50</v>
      </c>
      <c r="O13" s="19" t="s">
        <v>51</v>
      </c>
      <c r="P13" s="26" t="s">
        <v>50</v>
      </c>
      <c r="Q13" s="26" t="s">
        <v>50</v>
      </c>
      <c r="R13" s="19" t="s">
        <v>51</v>
      </c>
      <c r="S13" s="26" t="s">
        <v>50</v>
      </c>
      <c r="T13" s="26" t="s">
        <v>50</v>
      </c>
      <c r="U13" s="19" t="s">
        <v>51</v>
      </c>
      <c r="V13" s="26" t="s">
        <v>50</v>
      </c>
      <c r="W13" s="26"/>
      <c r="X13" s="26" t="s">
        <v>50</v>
      </c>
      <c r="Y13" s="19" t="s">
        <v>51</v>
      </c>
      <c r="Z13" s="26" t="s">
        <v>50</v>
      </c>
    </row>
    <row r="14" spans="1:26" ht="19.5" customHeight="1">
      <c r="A14" s="6"/>
      <c r="B14" s="7"/>
      <c r="C14" s="7"/>
      <c r="D14" s="7"/>
      <c r="E14" s="7"/>
      <c r="F14" s="18"/>
      <c r="G14" s="5"/>
      <c r="H14" s="5" t="s">
        <v>27</v>
      </c>
      <c r="I14" s="18"/>
      <c r="J14" s="5"/>
      <c r="K14" s="5" t="s">
        <v>27</v>
      </c>
      <c r="L14" s="18" t="s">
        <v>41</v>
      </c>
      <c r="M14" s="18" t="s">
        <v>37</v>
      </c>
      <c r="N14" s="52"/>
      <c r="O14" s="52"/>
      <c r="P14" s="52"/>
      <c r="Q14" s="52"/>
      <c r="R14" s="52"/>
      <c r="S14" s="52"/>
      <c r="T14" s="52"/>
      <c r="U14" s="52"/>
      <c r="V14" s="52"/>
      <c r="W14" s="26"/>
      <c r="X14" s="52"/>
      <c r="Y14" s="52"/>
      <c r="Z14" s="52"/>
    </row>
    <row r="15" spans="1:26" ht="19.5" customHeight="1">
      <c r="A15" s="1" t="s">
        <v>52</v>
      </c>
      <c r="B15" s="2"/>
      <c r="C15" s="2"/>
      <c r="D15" s="2"/>
      <c r="E15" s="2"/>
      <c r="F15" s="30" t="s">
        <v>33</v>
      </c>
      <c r="G15" s="38"/>
      <c r="H15" s="38" t="str">
        <f>F15</f>
        <v>8,98</v>
      </c>
      <c r="I15" s="30">
        <v>11.8</v>
      </c>
      <c r="J15" s="30"/>
      <c r="K15" s="30">
        <v>11.8</v>
      </c>
      <c r="L15" s="30">
        <f>K15-H15</f>
        <v>2.8200000000000003</v>
      </c>
      <c r="M15" s="34">
        <f>K15/H15*100</f>
        <v>131.40311804008908</v>
      </c>
      <c r="N15" s="66">
        <v>1.2</v>
      </c>
      <c r="O15" s="66">
        <v>13649</v>
      </c>
      <c r="P15" s="66">
        <f>N15*O15</f>
        <v>16378.8</v>
      </c>
      <c r="Q15" s="59" t="s">
        <v>67</v>
      </c>
      <c r="R15" s="59" t="s">
        <v>67</v>
      </c>
      <c r="S15" s="59" t="s">
        <v>67</v>
      </c>
      <c r="T15" s="68">
        <v>1</v>
      </c>
      <c r="U15" s="66">
        <v>13649</v>
      </c>
      <c r="V15" s="66">
        <f>T15*U15</f>
        <v>13649</v>
      </c>
      <c r="W15" s="77">
        <v>0.2</v>
      </c>
      <c r="X15" s="59" t="s">
        <v>67</v>
      </c>
      <c r="Y15" s="59" t="s">
        <v>67</v>
      </c>
      <c r="Z15" s="59" t="s">
        <v>67</v>
      </c>
    </row>
    <row r="16" spans="1:26" ht="19.5" customHeight="1">
      <c r="A16" s="9" t="s">
        <v>2</v>
      </c>
      <c r="B16" s="3"/>
      <c r="C16" s="3"/>
      <c r="D16" s="3"/>
      <c r="E16" s="3"/>
      <c r="F16" s="31"/>
      <c r="G16" s="39"/>
      <c r="H16" s="39"/>
      <c r="I16" s="31"/>
      <c r="J16" s="31"/>
      <c r="K16" s="31"/>
      <c r="L16" s="31"/>
      <c r="M16" s="35"/>
      <c r="N16" s="60"/>
      <c r="O16" s="60"/>
      <c r="P16" s="60"/>
      <c r="Q16" s="17"/>
      <c r="R16" s="17"/>
      <c r="S16" s="17"/>
      <c r="T16" s="60"/>
      <c r="U16" s="60"/>
      <c r="V16" s="60"/>
      <c r="W16" s="78"/>
      <c r="X16" s="17"/>
      <c r="Y16" s="17"/>
      <c r="Z16" s="17"/>
    </row>
    <row r="17" spans="1:26" ht="19.5" customHeight="1">
      <c r="A17" s="10" t="s">
        <v>53</v>
      </c>
      <c r="B17" s="11"/>
      <c r="C17" s="11"/>
      <c r="D17" s="11"/>
      <c r="E17" s="11"/>
      <c r="F17" s="29">
        <v>13.46</v>
      </c>
      <c r="G17" s="28"/>
      <c r="H17" s="28">
        <f>F17</f>
        <v>13.46</v>
      </c>
      <c r="I17" s="29">
        <v>17.68</v>
      </c>
      <c r="J17" s="29"/>
      <c r="K17" s="29">
        <v>17.68</v>
      </c>
      <c r="L17" s="29">
        <f aca="true" t="shared" si="0" ref="L17:L35">K17-H17</f>
        <v>4.219999999999999</v>
      </c>
      <c r="M17" s="36">
        <f aca="true" t="shared" si="1" ref="M17:M35">K17/H17*100</f>
        <v>131.3521545319465</v>
      </c>
      <c r="N17" s="67">
        <v>1.8</v>
      </c>
      <c r="O17" s="67">
        <v>540</v>
      </c>
      <c r="P17" s="67">
        <f aca="true" t="shared" si="2" ref="P17:P35">N17*O17</f>
        <v>972</v>
      </c>
      <c r="Q17" s="18" t="s">
        <v>67</v>
      </c>
      <c r="R17" s="18" t="s">
        <v>67</v>
      </c>
      <c r="S17" s="18" t="s">
        <v>67</v>
      </c>
      <c r="T17" s="67">
        <v>1.5</v>
      </c>
      <c r="U17" s="67">
        <v>540</v>
      </c>
      <c r="V17" s="67">
        <f>T17*U17</f>
        <v>810</v>
      </c>
      <c r="W17" s="79">
        <v>0.2</v>
      </c>
      <c r="X17" s="18" t="s">
        <v>67</v>
      </c>
      <c r="Y17" s="18" t="s">
        <v>67</v>
      </c>
      <c r="Z17" s="18" t="s">
        <v>67</v>
      </c>
    </row>
    <row r="18" spans="1:26" ht="19.5" customHeight="1">
      <c r="A18" s="1" t="s">
        <v>54</v>
      </c>
      <c r="B18" s="2"/>
      <c r="C18" s="2"/>
      <c r="D18" s="2"/>
      <c r="E18" s="2"/>
      <c r="F18" s="30">
        <v>27.86</v>
      </c>
      <c r="G18" s="38"/>
      <c r="H18" s="38">
        <f>F18</f>
        <v>27.86</v>
      </c>
      <c r="I18" s="30">
        <v>36.61</v>
      </c>
      <c r="J18" s="30"/>
      <c r="K18" s="30">
        <v>36.61</v>
      </c>
      <c r="L18" s="30">
        <f t="shared" si="0"/>
        <v>8.75</v>
      </c>
      <c r="M18" s="34">
        <f t="shared" si="1"/>
        <v>131.4070351758794</v>
      </c>
      <c r="N18" s="66">
        <v>3.7</v>
      </c>
      <c r="O18" s="66">
        <v>21220</v>
      </c>
      <c r="P18" s="66">
        <f t="shared" si="2"/>
        <v>78514</v>
      </c>
      <c r="Q18" s="59" t="s">
        <v>67</v>
      </c>
      <c r="R18" s="59" t="s">
        <v>67</v>
      </c>
      <c r="S18" s="59" t="s">
        <v>67</v>
      </c>
      <c r="T18" s="68">
        <v>3</v>
      </c>
      <c r="U18" s="66">
        <v>21220</v>
      </c>
      <c r="V18" s="66">
        <f>T18*U18</f>
        <v>63660</v>
      </c>
      <c r="W18" s="77">
        <v>0.2</v>
      </c>
      <c r="X18" s="59" t="s">
        <v>67</v>
      </c>
      <c r="Y18" s="59" t="s">
        <v>67</v>
      </c>
      <c r="Z18" s="59" t="s">
        <v>67</v>
      </c>
    </row>
    <row r="19" spans="1:26" ht="19.5" customHeight="1">
      <c r="A19" s="9" t="s">
        <v>10</v>
      </c>
      <c r="B19" s="3"/>
      <c r="C19" s="3"/>
      <c r="D19" s="3"/>
      <c r="E19" s="3"/>
      <c r="F19" s="31"/>
      <c r="G19" s="39"/>
      <c r="H19" s="39"/>
      <c r="I19" s="31"/>
      <c r="J19" s="31"/>
      <c r="K19" s="31"/>
      <c r="L19" s="31"/>
      <c r="M19" s="35"/>
      <c r="N19" s="8"/>
      <c r="O19" s="8"/>
      <c r="P19" s="8"/>
      <c r="Q19" s="8"/>
      <c r="R19" s="57"/>
      <c r="S19" s="8"/>
      <c r="T19" s="8"/>
      <c r="U19" s="8"/>
      <c r="V19" s="8"/>
      <c r="W19" s="26"/>
      <c r="X19" s="8"/>
      <c r="Y19" s="57"/>
      <c r="Z19" s="8"/>
    </row>
    <row r="20" spans="1:26" ht="19.5" customHeight="1">
      <c r="A20" s="10" t="s">
        <v>4</v>
      </c>
      <c r="B20" s="11"/>
      <c r="C20" s="11"/>
      <c r="D20" s="11"/>
      <c r="E20" s="11"/>
      <c r="F20" s="29">
        <v>27.68</v>
      </c>
      <c r="G20" s="28">
        <v>28.16</v>
      </c>
      <c r="H20" s="28">
        <f>SUM(F20:G20)</f>
        <v>55.84</v>
      </c>
      <c r="I20" s="29">
        <v>36.37</v>
      </c>
      <c r="J20" s="29">
        <v>30.56</v>
      </c>
      <c r="K20" s="29">
        <f>SUM(I20:J20)</f>
        <v>66.92999999999999</v>
      </c>
      <c r="L20" s="29">
        <f t="shared" si="0"/>
        <v>11.08999999999999</v>
      </c>
      <c r="M20" s="36">
        <f t="shared" si="1"/>
        <v>119.8603151862464</v>
      </c>
      <c r="N20" s="52">
        <v>3.7</v>
      </c>
      <c r="O20" s="52"/>
      <c r="P20" s="52"/>
      <c r="Q20" s="52">
        <v>3.7</v>
      </c>
      <c r="R20" s="61"/>
      <c r="S20" s="52"/>
      <c r="T20" s="52">
        <v>3.7</v>
      </c>
      <c r="U20" s="52"/>
      <c r="V20" s="52"/>
      <c r="W20" s="26"/>
      <c r="X20" s="52">
        <v>3.7</v>
      </c>
      <c r="Y20" s="61"/>
      <c r="Z20" s="52"/>
    </row>
    <row r="21" spans="1:26" ht="19.5" customHeight="1">
      <c r="A21" s="1" t="s">
        <v>55</v>
      </c>
      <c r="B21" s="2"/>
      <c r="C21" s="2"/>
      <c r="D21" s="2"/>
      <c r="E21" s="2"/>
      <c r="F21" s="30">
        <v>34.41</v>
      </c>
      <c r="G21" s="38">
        <v>35.01</v>
      </c>
      <c r="H21" s="38">
        <f aca="true" t="shared" si="3" ref="H21:H35">SUM(F21:G21)</f>
        <v>69.41999999999999</v>
      </c>
      <c r="I21" s="30">
        <v>45.22</v>
      </c>
      <c r="J21" s="30" t="s">
        <v>42</v>
      </c>
      <c r="K21" s="29">
        <f>I21+J21</f>
        <v>83.22</v>
      </c>
      <c r="L21" s="30">
        <f t="shared" si="0"/>
        <v>13.800000000000011</v>
      </c>
      <c r="M21" s="34">
        <f t="shared" si="1"/>
        <v>119.87899740708731</v>
      </c>
      <c r="N21" s="54">
        <v>4.6</v>
      </c>
      <c r="O21" s="26">
        <v>39094</v>
      </c>
      <c r="P21" s="63">
        <f t="shared" si="2"/>
        <v>179832.4</v>
      </c>
      <c r="Q21" s="54">
        <v>4.6</v>
      </c>
      <c r="R21" s="62">
        <v>39094</v>
      </c>
      <c r="S21" s="63">
        <f>Q21*R21</f>
        <v>179832.4</v>
      </c>
      <c r="T21" s="54">
        <v>4.6</v>
      </c>
      <c r="U21" s="26">
        <v>39094</v>
      </c>
      <c r="V21" s="63">
        <f>T21*U21</f>
        <v>179832.4</v>
      </c>
      <c r="W21" s="53"/>
      <c r="X21" s="54">
        <v>4.6</v>
      </c>
      <c r="Y21" s="62">
        <v>39094</v>
      </c>
      <c r="Z21" s="63">
        <f>X21*Y21</f>
        <v>179832.4</v>
      </c>
    </row>
    <row r="22" spans="1:26" ht="19.5" customHeight="1">
      <c r="A22" s="1" t="s">
        <v>56</v>
      </c>
      <c r="B22" s="2"/>
      <c r="C22" s="2"/>
      <c r="D22" s="2"/>
      <c r="E22" s="2"/>
      <c r="F22" s="30">
        <v>22.44</v>
      </c>
      <c r="G22" s="38">
        <v>47.18</v>
      </c>
      <c r="H22" s="38">
        <f t="shared" si="3"/>
        <v>69.62</v>
      </c>
      <c r="I22" s="30">
        <v>29.49</v>
      </c>
      <c r="J22" s="38" t="s">
        <v>43</v>
      </c>
      <c r="K22" s="29">
        <f>I22+J22</f>
        <v>80.69</v>
      </c>
      <c r="L22" s="30">
        <f t="shared" si="0"/>
        <v>11.069999999999993</v>
      </c>
      <c r="M22" s="34">
        <f t="shared" si="1"/>
        <v>115.900603274921</v>
      </c>
      <c r="N22" s="55">
        <v>4</v>
      </c>
      <c r="O22" s="55">
        <v>75</v>
      </c>
      <c r="P22" s="53">
        <f t="shared" si="2"/>
        <v>300</v>
      </c>
      <c r="Q22" s="55">
        <v>6.2</v>
      </c>
      <c r="R22" s="56">
        <v>75</v>
      </c>
      <c r="S22" s="53">
        <f aca="true" t="shared" si="4" ref="S22:S35">Q22*R22</f>
        <v>465</v>
      </c>
      <c r="T22" s="55">
        <v>4</v>
      </c>
      <c r="U22" s="55">
        <v>75</v>
      </c>
      <c r="V22" s="53">
        <f>T22*U22</f>
        <v>300</v>
      </c>
      <c r="W22" s="53"/>
      <c r="X22" s="55">
        <v>6.2</v>
      </c>
      <c r="Y22" s="56">
        <v>75</v>
      </c>
      <c r="Z22" s="53">
        <f>X22*Y22</f>
        <v>465</v>
      </c>
    </row>
    <row r="23" spans="1:26" ht="19.5" customHeight="1">
      <c r="A23" s="9" t="s">
        <v>17</v>
      </c>
      <c r="B23" s="3"/>
      <c r="C23" s="3"/>
      <c r="D23" s="3"/>
      <c r="E23" s="3"/>
      <c r="F23" s="31"/>
      <c r="G23" s="39"/>
      <c r="H23" s="31"/>
      <c r="I23" s="40"/>
      <c r="J23" s="40"/>
      <c r="K23" s="31"/>
      <c r="L23" s="31"/>
      <c r="M23" s="35"/>
      <c r="N23" s="26"/>
      <c r="O23" s="26"/>
      <c r="P23" s="8"/>
      <c r="Q23" s="26"/>
      <c r="R23" s="62"/>
      <c r="S23" s="26"/>
      <c r="T23" s="26"/>
      <c r="U23" s="26"/>
      <c r="V23" s="8"/>
      <c r="W23" s="8"/>
      <c r="X23" s="26"/>
      <c r="Y23" s="62"/>
      <c r="Z23" s="26"/>
    </row>
    <row r="24" spans="1:26" ht="19.5" customHeight="1">
      <c r="A24" s="10" t="s">
        <v>18</v>
      </c>
      <c r="B24" s="11"/>
      <c r="C24" s="11"/>
      <c r="D24" s="11"/>
      <c r="E24" s="11"/>
      <c r="F24" s="29">
        <v>34.41</v>
      </c>
      <c r="G24" s="28">
        <v>35.01</v>
      </c>
      <c r="H24" s="28">
        <f t="shared" si="3"/>
        <v>69.41999999999999</v>
      </c>
      <c r="I24" s="29">
        <v>45.22</v>
      </c>
      <c r="J24" s="29" t="s">
        <v>42</v>
      </c>
      <c r="K24" s="29">
        <f>I24+J24</f>
        <v>83.22</v>
      </c>
      <c r="L24" s="29">
        <f t="shared" si="0"/>
        <v>13.800000000000011</v>
      </c>
      <c r="M24" s="36">
        <f t="shared" si="1"/>
        <v>119.87899740708731</v>
      </c>
      <c r="N24" s="26">
        <v>4.6</v>
      </c>
      <c r="O24" s="26">
        <v>75</v>
      </c>
      <c r="P24" s="52">
        <f t="shared" si="2"/>
        <v>345</v>
      </c>
      <c r="Q24" s="26">
        <v>4.6</v>
      </c>
      <c r="R24" s="62">
        <v>75</v>
      </c>
      <c r="S24" s="52">
        <f t="shared" si="4"/>
        <v>345</v>
      </c>
      <c r="T24" s="26">
        <v>4.6</v>
      </c>
      <c r="U24" s="26">
        <v>75</v>
      </c>
      <c r="V24" s="52">
        <f>T24*U24</f>
        <v>345</v>
      </c>
      <c r="W24" s="52"/>
      <c r="X24" s="26">
        <v>4.6</v>
      </c>
      <c r="Y24" s="62">
        <v>75</v>
      </c>
      <c r="Z24" s="52">
        <f>X24*Y24</f>
        <v>345</v>
      </c>
    </row>
    <row r="25" spans="1:26" ht="19.5" customHeight="1">
      <c r="A25" s="9" t="s">
        <v>19</v>
      </c>
      <c r="B25" s="3"/>
      <c r="C25" s="3"/>
      <c r="D25" s="3"/>
      <c r="E25" s="3"/>
      <c r="F25" s="31"/>
      <c r="G25" s="39"/>
      <c r="H25" s="31"/>
      <c r="I25" s="40"/>
      <c r="J25" s="40"/>
      <c r="K25" s="31"/>
      <c r="L25" s="31"/>
      <c r="M25" s="35"/>
      <c r="N25" s="8"/>
      <c r="O25" s="8"/>
      <c r="P25" s="8"/>
      <c r="Q25" s="8"/>
      <c r="R25" s="57"/>
      <c r="S25" s="26"/>
      <c r="T25" s="8"/>
      <c r="U25" s="8"/>
      <c r="V25" s="8"/>
      <c r="W25" s="8"/>
      <c r="X25" s="8"/>
      <c r="Y25" s="57"/>
      <c r="Z25" s="26"/>
    </row>
    <row r="26" spans="1:26" ht="19.5" customHeight="1">
      <c r="A26" s="16" t="s">
        <v>57</v>
      </c>
      <c r="B26" s="4"/>
      <c r="C26" s="4"/>
      <c r="D26" s="4"/>
      <c r="E26" s="4"/>
      <c r="F26" s="33">
        <v>41.14</v>
      </c>
      <c r="G26" s="41">
        <v>66.21</v>
      </c>
      <c r="H26" s="28">
        <f t="shared" si="3"/>
        <v>107.35</v>
      </c>
      <c r="I26" s="29">
        <v>54.06</v>
      </c>
      <c r="J26" s="29">
        <v>71.86</v>
      </c>
      <c r="K26" s="29">
        <f>I26+J26</f>
        <v>125.92</v>
      </c>
      <c r="L26" s="29">
        <f t="shared" si="0"/>
        <v>18.570000000000007</v>
      </c>
      <c r="M26" s="36">
        <f t="shared" si="1"/>
        <v>117.29855612482534</v>
      </c>
      <c r="N26" s="52">
        <v>5.5</v>
      </c>
      <c r="O26" s="52">
        <v>12413</v>
      </c>
      <c r="P26" s="76">
        <f t="shared" si="2"/>
        <v>68271.5</v>
      </c>
      <c r="Q26" s="52">
        <v>8.7</v>
      </c>
      <c r="R26" s="61">
        <v>12413</v>
      </c>
      <c r="S26" s="52">
        <f t="shared" si="4"/>
        <v>107993.09999999999</v>
      </c>
      <c r="T26" s="52">
        <v>5.5</v>
      </c>
      <c r="U26" s="52">
        <v>12413</v>
      </c>
      <c r="V26" s="76">
        <f>T26*U26</f>
        <v>68271.5</v>
      </c>
      <c r="W26" s="52"/>
      <c r="X26" s="52">
        <v>8.7</v>
      </c>
      <c r="Y26" s="61">
        <v>12413</v>
      </c>
      <c r="Z26" s="52">
        <f>X26*Y26</f>
        <v>107993.09999999999</v>
      </c>
    </row>
    <row r="27" spans="1:26" ht="19.5" customHeight="1">
      <c r="A27" s="9" t="s">
        <v>21</v>
      </c>
      <c r="B27" s="3"/>
      <c r="C27" s="3"/>
      <c r="D27" s="3"/>
      <c r="E27" s="3"/>
      <c r="F27" s="31"/>
      <c r="G27" s="31"/>
      <c r="H27" s="31"/>
      <c r="I27" s="31"/>
      <c r="J27" s="31"/>
      <c r="K27" s="31"/>
      <c r="L27" s="31"/>
      <c r="M27" s="35"/>
      <c r="N27" s="26"/>
      <c r="O27" s="26"/>
      <c r="P27" s="81"/>
      <c r="Q27" s="26"/>
      <c r="R27" s="62"/>
      <c r="S27" s="26"/>
      <c r="T27" s="26"/>
      <c r="U27" s="26"/>
      <c r="V27" s="81"/>
      <c r="W27" s="8"/>
      <c r="X27" s="26"/>
      <c r="Y27" s="62"/>
      <c r="Z27" s="26"/>
    </row>
    <row r="28" spans="1:26" ht="19.5" customHeight="1">
      <c r="A28" s="10" t="s">
        <v>18</v>
      </c>
      <c r="B28" s="11"/>
      <c r="C28" s="11"/>
      <c r="D28" s="11"/>
      <c r="E28" s="11"/>
      <c r="F28" s="33">
        <v>50.86</v>
      </c>
      <c r="G28" s="33">
        <v>51.75</v>
      </c>
      <c r="H28" s="41">
        <f t="shared" si="3"/>
        <v>102.61</v>
      </c>
      <c r="I28" s="33">
        <v>66.83</v>
      </c>
      <c r="J28" s="33">
        <v>56.17</v>
      </c>
      <c r="K28" s="33">
        <f>SUM(I28:J28)</f>
        <v>123</v>
      </c>
      <c r="L28" s="33">
        <f t="shared" si="0"/>
        <v>20.39</v>
      </c>
      <c r="M28" s="36">
        <f>K28/H28*100</f>
        <v>119.87135756748854</v>
      </c>
      <c r="N28" s="26">
        <v>6.8</v>
      </c>
      <c r="O28" s="26">
        <v>12413</v>
      </c>
      <c r="P28" s="76">
        <f t="shared" si="2"/>
        <v>84408.4</v>
      </c>
      <c r="Q28" s="26">
        <v>6.8</v>
      </c>
      <c r="R28" s="62">
        <v>12413</v>
      </c>
      <c r="S28" s="52">
        <f t="shared" si="4"/>
        <v>84408.4</v>
      </c>
      <c r="T28" s="26">
        <v>6.8</v>
      </c>
      <c r="U28" s="26">
        <v>12413</v>
      </c>
      <c r="V28" s="76">
        <f>T28*U28</f>
        <v>84408.4</v>
      </c>
      <c r="W28" s="52"/>
      <c r="X28" s="26">
        <v>6.8</v>
      </c>
      <c r="Y28" s="62">
        <v>12413</v>
      </c>
      <c r="Z28" s="52">
        <f>X28*Y28</f>
        <v>84408.4</v>
      </c>
    </row>
    <row r="29" spans="1:26" ht="19.5" customHeight="1">
      <c r="A29" s="9" t="s">
        <v>24</v>
      </c>
      <c r="B29" s="3"/>
      <c r="C29" s="3"/>
      <c r="D29" s="3"/>
      <c r="E29" s="3"/>
      <c r="F29" s="31"/>
      <c r="G29" s="39"/>
      <c r="H29" s="31"/>
      <c r="I29" s="31"/>
      <c r="J29" s="31"/>
      <c r="K29" s="31"/>
      <c r="L29" s="31"/>
      <c r="M29" s="37"/>
      <c r="N29" s="8"/>
      <c r="O29" s="8"/>
      <c r="P29" s="8"/>
      <c r="Q29" s="8"/>
      <c r="R29" s="57"/>
      <c r="S29" s="26"/>
      <c r="T29" s="8"/>
      <c r="U29" s="8"/>
      <c r="V29" s="8"/>
      <c r="W29" s="8"/>
      <c r="X29" s="8"/>
      <c r="Y29" s="57"/>
      <c r="Z29" s="26"/>
    </row>
    <row r="30" spans="1:26" ht="19.5" customHeight="1">
      <c r="A30" s="10" t="s">
        <v>23</v>
      </c>
      <c r="B30" s="11"/>
      <c r="C30" s="11"/>
      <c r="D30" s="11"/>
      <c r="E30" s="11"/>
      <c r="F30" s="29"/>
      <c r="G30" s="28"/>
      <c r="H30" s="29"/>
      <c r="I30" s="29"/>
      <c r="J30" s="29"/>
      <c r="K30" s="29"/>
      <c r="L30" s="29"/>
      <c r="M30" s="27"/>
      <c r="N30" s="52"/>
      <c r="O30" s="52"/>
      <c r="P30" s="52"/>
      <c r="Q30" s="52"/>
      <c r="R30" s="61"/>
      <c r="S30" s="52"/>
      <c r="T30" s="52"/>
      <c r="U30" s="52"/>
      <c r="V30" s="52"/>
      <c r="W30" s="52"/>
      <c r="X30" s="52"/>
      <c r="Y30" s="61"/>
      <c r="Z30" s="52"/>
    </row>
    <row r="31" spans="1:26" ht="19.5" customHeight="1">
      <c r="A31" s="1" t="s">
        <v>58</v>
      </c>
      <c r="B31" s="2"/>
      <c r="C31" s="2"/>
      <c r="D31" s="2"/>
      <c r="E31" s="2"/>
      <c r="F31" s="29">
        <v>41.14</v>
      </c>
      <c r="G31" s="28">
        <v>41.86</v>
      </c>
      <c r="H31" s="29">
        <f t="shared" si="3"/>
        <v>83</v>
      </c>
      <c r="I31" s="29">
        <v>54.06</v>
      </c>
      <c r="J31" s="29">
        <v>45.43</v>
      </c>
      <c r="K31" s="29">
        <f>SUM(I31:J31)</f>
        <v>99.49000000000001</v>
      </c>
      <c r="L31" s="30">
        <f t="shared" si="0"/>
        <v>16.49000000000001</v>
      </c>
      <c r="M31" s="34">
        <f t="shared" si="1"/>
        <v>119.86746987951808</v>
      </c>
      <c r="N31" s="26">
        <v>5.5</v>
      </c>
      <c r="O31" s="26">
        <v>318</v>
      </c>
      <c r="P31" s="53">
        <f t="shared" si="2"/>
        <v>1749</v>
      </c>
      <c r="Q31" s="26">
        <v>5.5</v>
      </c>
      <c r="R31" s="62">
        <v>318</v>
      </c>
      <c r="S31" s="53">
        <f t="shared" si="4"/>
        <v>1749</v>
      </c>
      <c r="T31" s="26">
        <v>5.5</v>
      </c>
      <c r="U31" s="26">
        <v>318</v>
      </c>
      <c r="V31" s="53">
        <f>T31*U31</f>
        <v>1749</v>
      </c>
      <c r="W31" s="53"/>
      <c r="X31" s="26">
        <v>5.5</v>
      </c>
      <c r="Y31" s="62">
        <v>318</v>
      </c>
      <c r="Z31" s="53">
        <f>X31*Y31</f>
        <v>1749</v>
      </c>
    </row>
    <row r="32" spans="1:26" ht="19.5" customHeight="1">
      <c r="A32" s="1" t="s">
        <v>59</v>
      </c>
      <c r="B32" s="2"/>
      <c r="C32" s="2"/>
      <c r="D32" s="2"/>
      <c r="E32" s="2"/>
      <c r="F32" s="30">
        <v>50.86</v>
      </c>
      <c r="G32" s="38">
        <v>51.75</v>
      </c>
      <c r="H32" s="38">
        <f t="shared" si="3"/>
        <v>102.61</v>
      </c>
      <c r="I32" s="30">
        <v>66.83</v>
      </c>
      <c r="J32" s="30">
        <v>56.17</v>
      </c>
      <c r="K32" s="29">
        <f>SUM(I32:J32)</f>
        <v>123</v>
      </c>
      <c r="L32" s="30">
        <f t="shared" si="0"/>
        <v>20.39</v>
      </c>
      <c r="M32" s="34">
        <f t="shared" si="1"/>
        <v>119.87135756748854</v>
      </c>
      <c r="N32" s="66">
        <v>6.8</v>
      </c>
      <c r="O32" s="66">
        <v>95191</v>
      </c>
      <c r="P32" s="66">
        <f t="shared" si="2"/>
        <v>647298.7999999999</v>
      </c>
      <c r="Q32" s="66">
        <v>6.8</v>
      </c>
      <c r="R32" s="83">
        <v>95191</v>
      </c>
      <c r="S32" s="82">
        <f t="shared" si="4"/>
        <v>647298.7999999999</v>
      </c>
      <c r="T32" s="66">
        <v>6.7</v>
      </c>
      <c r="U32" s="66">
        <v>95191</v>
      </c>
      <c r="V32" s="82">
        <f>T32*U32</f>
        <v>637779.7000000001</v>
      </c>
      <c r="W32" s="77">
        <v>0.02</v>
      </c>
      <c r="X32" s="66">
        <v>6.7</v>
      </c>
      <c r="Y32" s="83">
        <v>95191</v>
      </c>
      <c r="Z32" s="82">
        <f>X32*Y32</f>
        <v>637779.7000000001</v>
      </c>
    </row>
    <row r="33" spans="1:26" ht="19.5" customHeight="1">
      <c r="A33" s="1" t="s">
        <v>60</v>
      </c>
      <c r="B33" s="2"/>
      <c r="C33" s="2"/>
      <c r="D33" s="2"/>
      <c r="E33" s="2"/>
      <c r="F33" s="30">
        <v>41.14</v>
      </c>
      <c r="G33" s="38">
        <v>71.53</v>
      </c>
      <c r="H33" s="64">
        <f t="shared" si="3"/>
        <v>112.67</v>
      </c>
      <c r="I33" s="30">
        <v>54.06</v>
      </c>
      <c r="J33" s="30">
        <v>77.63</v>
      </c>
      <c r="K33" s="65">
        <f>SUM(I33:J33)</f>
        <v>131.69</v>
      </c>
      <c r="L33" s="30">
        <f t="shared" si="0"/>
        <v>19.019999999999996</v>
      </c>
      <c r="M33" s="34">
        <f t="shared" si="1"/>
        <v>116.88115736220821</v>
      </c>
      <c r="N33" s="80">
        <v>5.5</v>
      </c>
      <c r="O33" s="80">
        <v>446410</v>
      </c>
      <c r="P33" s="66">
        <f t="shared" si="2"/>
        <v>2455255</v>
      </c>
      <c r="Q33" s="80">
        <v>9.4</v>
      </c>
      <c r="R33" s="84">
        <v>446410</v>
      </c>
      <c r="S33" s="66">
        <f t="shared" si="4"/>
        <v>4196254</v>
      </c>
      <c r="T33" s="80">
        <v>5.4</v>
      </c>
      <c r="U33" s="80">
        <v>446410</v>
      </c>
      <c r="V33" s="66">
        <f>T33*U33</f>
        <v>2410614</v>
      </c>
      <c r="W33" s="77">
        <v>0.02</v>
      </c>
      <c r="X33" s="80">
        <v>9.3</v>
      </c>
      <c r="Y33" s="84">
        <v>446410</v>
      </c>
      <c r="Z33" s="66">
        <f>X33*Y33</f>
        <v>4151613.0000000005</v>
      </c>
    </row>
    <row r="34" spans="1:26" ht="19.5" customHeight="1">
      <c r="A34" s="9" t="s">
        <v>22</v>
      </c>
      <c r="B34" s="3"/>
      <c r="C34" s="3"/>
      <c r="D34" s="3"/>
      <c r="E34" s="3"/>
      <c r="F34" s="31"/>
      <c r="G34" s="39"/>
      <c r="H34" s="31"/>
      <c r="I34" s="31"/>
      <c r="J34" s="31"/>
      <c r="K34" s="31"/>
      <c r="L34" s="31"/>
      <c r="M34" s="35"/>
      <c r="N34" s="8"/>
      <c r="O34" s="8"/>
      <c r="P34" s="8"/>
      <c r="Q34" s="8"/>
      <c r="R34" s="57"/>
      <c r="S34" s="26"/>
      <c r="T34" s="8"/>
      <c r="U34" s="8"/>
      <c r="V34" s="8"/>
      <c r="W34" s="26"/>
      <c r="X34" s="8"/>
      <c r="Y34" s="57"/>
      <c r="Z34" s="26"/>
    </row>
    <row r="35" spans="1:26" ht="19.5" customHeight="1">
      <c r="A35" s="10" t="s">
        <v>18</v>
      </c>
      <c r="B35" s="11"/>
      <c r="C35" s="11"/>
      <c r="D35" s="11"/>
      <c r="E35" s="11"/>
      <c r="F35" s="29">
        <v>50.86</v>
      </c>
      <c r="G35" s="28">
        <v>51.75</v>
      </c>
      <c r="H35" s="28">
        <f t="shared" si="3"/>
        <v>102.61</v>
      </c>
      <c r="I35" s="29">
        <v>66.83</v>
      </c>
      <c r="J35" s="29">
        <v>56.17</v>
      </c>
      <c r="K35" s="29">
        <f>SUM(I35:J35)</f>
        <v>123</v>
      </c>
      <c r="L35" s="29">
        <f t="shared" si="0"/>
        <v>20.39</v>
      </c>
      <c r="M35" s="36">
        <f t="shared" si="1"/>
        <v>119.87135756748854</v>
      </c>
      <c r="N35" s="52">
        <v>6.8</v>
      </c>
      <c r="O35" s="52">
        <v>458823</v>
      </c>
      <c r="P35" s="52">
        <f t="shared" si="2"/>
        <v>3119996.4</v>
      </c>
      <c r="Q35" s="52">
        <v>6.8</v>
      </c>
      <c r="R35" s="61">
        <v>458823</v>
      </c>
      <c r="S35" s="76">
        <f t="shared" si="4"/>
        <v>3119996.4</v>
      </c>
      <c r="T35" s="52">
        <v>6.8</v>
      </c>
      <c r="U35" s="52">
        <v>458823</v>
      </c>
      <c r="V35" s="52">
        <f>T35*U35</f>
        <v>3119996.4</v>
      </c>
      <c r="W35" s="52"/>
      <c r="X35" s="52">
        <v>6.8</v>
      </c>
      <c r="Y35" s="61">
        <v>458823</v>
      </c>
      <c r="Z35" s="76">
        <f>X35*Y35</f>
        <v>3119996.4</v>
      </c>
    </row>
    <row r="36" spans="1:26" ht="12.75">
      <c r="A36" s="70" t="s">
        <v>70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P36" s="75">
        <f>P15+P17+P18+P21+P22+P26+P31+P32+P33</f>
        <v>3448571.5</v>
      </c>
      <c r="S36" s="75">
        <f>S21+S22+S26+S31+S32+S33</f>
        <v>5133592.3</v>
      </c>
      <c r="V36" s="75">
        <f>V15+V17+V18+V21+V22+V26+V31+V32+V33</f>
        <v>3376665.6</v>
      </c>
      <c r="Z36" s="75">
        <f>Z21+Z22+Z26+Z31+Z32+Z33</f>
        <v>5079432.2</v>
      </c>
    </row>
    <row r="37" spans="1:26" ht="14.25" thickBot="1">
      <c r="A37" s="908" t="s">
        <v>77</v>
      </c>
      <c r="B37" s="908"/>
      <c r="C37" s="908"/>
      <c r="D37" s="908"/>
      <c r="E37" s="908"/>
      <c r="F37" s="909" t="s">
        <v>62</v>
      </c>
      <c r="G37" s="910" t="s">
        <v>78</v>
      </c>
      <c r="H37" s="910"/>
      <c r="I37" s="909" t="s">
        <v>62</v>
      </c>
      <c r="J37" s="905" t="s">
        <v>79</v>
      </c>
      <c r="K37" s="905"/>
      <c r="P37" s="85">
        <f>P15+P17+P18+P32+P33</f>
        <v>3198418.6</v>
      </c>
      <c r="S37" s="85">
        <f>S32+S33</f>
        <v>4843552.8</v>
      </c>
      <c r="V37" s="85">
        <f>V15+V17+V18+V32+V33</f>
        <v>3126512.7</v>
      </c>
      <c r="Z37" s="85">
        <f>Z32+Z33</f>
        <v>4789392.7</v>
      </c>
    </row>
    <row r="38" spans="1:26" ht="15" customHeight="1">
      <c r="A38" s="906" t="s">
        <v>61</v>
      </c>
      <c r="B38" s="906"/>
      <c r="C38" s="906"/>
      <c r="D38" s="906"/>
      <c r="E38" s="906"/>
      <c r="F38" s="909"/>
      <c r="G38" s="907" t="s">
        <v>64</v>
      </c>
      <c r="H38" s="907"/>
      <c r="I38" s="909"/>
      <c r="J38" s="905"/>
      <c r="K38" s="905"/>
      <c r="O38" t="s">
        <v>82</v>
      </c>
      <c r="P38" s="916">
        <f>P37*12*9.83</f>
        <v>377285458.05600005</v>
      </c>
      <c r="Q38" s="916"/>
      <c r="S38" s="915">
        <f>S37*12*8.26</f>
        <v>480092953.53599995</v>
      </c>
      <c r="T38" s="915"/>
      <c r="V38" s="916">
        <f>V37*12*9.83</f>
        <v>368803438.09200007</v>
      </c>
      <c r="W38" s="916"/>
      <c r="Y38" s="914">
        <f>Z37*12*8.26</f>
        <v>474724604.424</v>
      </c>
      <c r="Z38" s="914"/>
    </row>
    <row r="39" spans="1:11" ht="15" customHeight="1">
      <c r="A39" s="906" t="s">
        <v>63</v>
      </c>
      <c r="B39" s="906"/>
      <c r="C39" s="906"/>
      <c r="D39" s="906"/>
      <c r="E39" s="906"/>
      <c r="F39" s="72"/>
      <c r="G39" s="72"/>
      <c r="H39" s="72"/>
      <c r="I39" s="72"/>
      <c r="J39" s="72"/>
      <c r="K39" s="72"/>
    </row>
    <row r="40" spans="1:27" ht="12.75">
      <c r="A40" s="70" t="s">
        <v>71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O40" t="s">
        <v>83</v>
      </c>
      <c r="V40" s="915">
        <f>P38-V38</f>
        <v>8482019.963999987</v>
      </c>
      <c r="W40" s="915"/>
      <c r="Z40" s="85">
        <f>S38-Y38</f>
        <v>5368349.111999929</v>
      </c>
      <c r="AA40" s="85">
        <f>V40+Z40</f>
        <v>13850369.075999916</v>
      </c>
    </row>
    <row r="41" spans="1:11" ht="14.25" thickBot="1">
      <c r="A41" s="908" t="s">
        <v>77</v>
      </c>
      <c r="B41" s="908"/>
      <c r="C41" s="908"/>
      <c r="D41" s="908"/>
      <c r="E41" s="908"/>
      <c r="F41" s="909" t="s">
        <v>62</v>
      </c>
      <c r="G41" s="910">
        <v>5133592</v>
      </c>
      <c r="H41" s="910"/>
      <c r="I41" s="909" t="s">
        <v>62</v>
      </c>
      <c r="J41" s="905" t="s">
        <v>80</v>
      </c>
      <c r="K41" s="905"/>
    </row>
    <row r="42" spans="1:11" ht="12.75">
      <c r="A42" s="906" t="s">
        <v>61</v>
      </c>
      <c r="B42" s="906"/>
      <c r="C42" s="906"/>
      <c r="D42" s="906"/>
      <c r="E42" s="906"/>
      <c r="F42" s="909"/>
      <c r="G42" s="907">
        <v>607150</v>
      </c>
      <c r="H42" s="907"/>
      <c r="I42" s="909"/>
      <c r="J42" s="905"/>
      <c r="K42" s="905"/>
    </row>
    <row r="43" spans="1:11" ht="12.75">
      <c r="A43" s="906" t="s">
        <v>63</v>
      </c>
      <c r="B43" s="906"/>
      <c r="C43" s="906"/>
      <c r="D43" s="906"/>
      <c r="E43" s="906"/>
      <c r="F43" s="72"/>
      <c r="G43" s="72"/>
      <c r="H43" s="72"/>
      <c r="I43" s="72"/>
      <c r="J43" s="72"/>
      <c r="K43" s="72"/>
    </row>
    <row r="44" s="58" customFormat="1" ht="12.75">
      <c r="A44" s="71" t="s">
        <v>76</v>
      </c>
    </row>
    <row r="45" s="58" customFormat="1" ht="12.75">
      <c r="A45" s="58" t="s">
        <v>68</v>
      </c>
    </row>
    <row r="46" s="58" customFormat="1" ht="12.75">
      <c r="A46" s="58" t="s">
        <v>69</v>
      </c>
    </row>
    <row r="47" s="58" customFormat="1" ht="12.75">
      <c r="A47" s="58" t="s">
        <v>72</v>
      </c>
    </row>
    <row r="48" s="58" customFormat="1" ht="12.75">
      <c r="A48" s="58" t="s">
        <v>73</v>
      </c>
    </row>
    <row r="49" s="58" customFormat="1" ht="12.75">
      <c r="A49" s="58" t="s">
        <v>74</v>
      </c>
    </row>
    <row r="50" s="58" customFormat="1" ht="12.75">
      <c r="A50" s="71" t="s">
        <v>75</v>
      </c>
    </row>
    <row r="51" s="69" customFormat="1" ht="14.25"/>
  </sheetData>
  <mergeCells count="31">
    <mergeCell ref="V40:W40"/>
    <mergeCell ref="P38:Q38"/>
    <mergeCell ref="S38:T38"/>
    <mergeCell ref="V38:W38"/>
    <mergeCell ref="Y38:Z38"/>
    <mergeCell ref="J41:K42"/>
    <mergeCell ref="A42:E42"/>
    <mergeCell ref="G42:H42"/>
    <mergeCell ref="I41:I42"/>
    <mergeCell ref="J37:K38"/>
    <mergeCell ref="A38:E38"/>
    <mergeCell ref="G38:H38"/>
    <mergeCell ref="A39:E39"/>
    <mergeCell ref="A37:E37"/>
    <mergeCell ref="A43:E43"/>
    <mergeCell ref="A41:E41"/>
    <mergeCell ref="F41:F42"/>
    <mergeCell ref="G41:H41"/>
    <mergeCell ref="F37:F38"/>
    <mergeCell ref="G37:H37"/>
    <mergeCell ref="I37:I38"/>
    <mergeCell ref="B9:E9"/>
    <mergeCell ref="F11:H11"/>
    <mergeCell ref="I11:K11"/>
    <mergeCell ref="A12:E12"/>
    <mergeCell ref="F12:G12"/>
    <mergeCell ref="I12:J12"/>
    <mergeCell ref="A3:M3"/>
    <mergeCell ref="A4:M4"/>
    <mergeCell ref="A5:M5"/>
    <mergeCell ref="B8:E8"/>
  </mergeCells>
  <printOptions/>
  <pageMargins left="0.96" right="0.46" top="0.43" bottom="0.31" header="0.43" footer="0.5"/>
  <pageSetup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workbookViewId="0" topLeftCell="A25">
      <selection activeCell="J37" sqref="J37:K38"/>
    </sheetView>
  </sheetViews>
  <sheetFormatPr defaultColWidth="9.00390625" defaultRowHeight="12.75"/>
  <cols>
    <col min="5" max="5" width="5.25390625" style="0" customWidth="1"/>
    <col min="6" max="6" width="6.625" style="0" customWidth="1"/>
    <col min="7" max="7" width="7.625" style="0" customWidth="1"/>
    <col min="8" max="8" width="10.25390625" style="0" customWidth="1"/>
    <col min="9" max="9" width="6.875" style="0" customWidth="1"/>
    <col min="10" max="10" width="7.75390625" style="0" customWidth="1"/>
    <col min="11" max="11" width="11.375" style="0" customWidth="1"/>
    <col min="12" max="12" width="6.625" style="0" customWidth="1"/>
    <col min="13" max="13" width="6.375" style="0" customWidth="1"/>
    <col min="14" max="14" width="6.25390625" style="0" customWidth="1"/>
    <col min="15" max="15" width="7.25390625" style="0" customWidth="1"/>
    <col min="16" max="16" width="8.875" style="0" customWidth="1"/>
    <col min="17" max="17" width="7.25390625" style="0" customWidth="1"/>
    <col min="18" max="18" width="7.75390625" style="0" customWidth="1"/>
    <col min="19" max="19" width="9.00390625" style="0" customWidth="1"/>
    <col min="20" max="20" width="7.00390625" style="0" customWidth="1"/>
    <col min="21" max="21" width="7.75390625" style="0" customWidth="1"/>
    <col min="22" max="22" width="9.875" style="0" customWidth="1"/>
    <col min="24" max="24" width="7.00390625" style="0" customWidth="1"/>
    <col min="26" max="26" width="10.75390625" style="0" customWidth="1"/>
    <col min="27" max="27" width="10.125" style="0" bestFit="1" customWidth="1"/>
  </cols>
  <sheetData>
    <row r="1" spans="1:10" ht="15">
      <c r="A1" s="13"/>
      <c r="B1" s="13"/>
      <c r="C1" s="13"/>
      <c r="D1" s="13"/>
      <c r="E1" s="13"/>
      <c r="I1" s="13"/>
      <c r="J1" s="13"/>
    </row>
    <row r="2" spans="1:10" ht="15">
      <c r="A2" s="13"/>
      <c r="B2" s="13"/>
      <c r="C2" s="13"/>
      <c r="D2" s="13"/>
      <c r="E2" s="13"/>
      <c r="I2" s="13"/>
      <c r="J2" s="13"/>
    </row>
    <row r="3" spans="1:13" ht="19.5" customHeight="1">
      <c r="A3" s="894" t="s">
        <v>11</v>
      </c>
      <c r="B3" s="894"/>
      <c r="C3" s="894"/>
      <c r="D3" s="894"/>
      <c r="E3" s="894"/>
      <c r="F3" s="894"/>
      <c r="G3" s="894"/>
      <c r="H3" s="894"/>
      <c r="I3" s="894"/>
      <c r="J3" s="894"/>
      <c r="K3" s="894"/>
      <c r="L3" s="894"/>
      <c r="M3" s="894"/>
    </row>
    <row r="4" spans="1:13" ht="19.5" customHeight="1">
      <c r="A4" s="895" t="s">
        <v>12</v>
      </c>
      <c r="B4" s="895"/>
      <c r="C4" s="895"/>
      <c r="D4" s="895"/>
      <c r="E4" s="895"/>
      <c r="F4" s="895"/>
      <c r="G4" s="895"/>
      <c r="H4" s="895"/>
      <c r="I4" s="895"/>
      <c r="J4" s="895"/>
      <c r="K4" s="895"/>
      <c r="L4" s="895"/>
      <c r="M4" s="895"/>
    </row>
    <row r="5" spans="1:13" ht="19.5" customHeight="1">
      <c r="A5" s="895" t="s">
        <v>25</v>
      </c>
      <c r="B5" s="895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</row>
    <row r="6" spans="1:10" ht="12.75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ht="12.75">
      <c r="A7" s="14"/>
      <c r="B7" s="14"/>
      <c r="C7" s="14"/>
      <c r="D7" s="14"/>
      <c r="E7" s="14"/>
      <c r="F7" s="49" t="s">
        <v>31</v>
      </c>
      <c r="G7" s="49" t="s">
        <v>32</v>
      </c>
      <c r="H7" s="50" t="s">
        <v>37</v>
      </c>
      <c r="I7" s="14"/>
      <c r="J7" s="14"/>
    </row>
    <row r="8" spans="1:10" ht="12.75">
      <c r="A8" s="14"/>
      <c r="B8" s="896" t="s">
        <v>29</v>
      </c>
      <c r="C8" s="896"/>
      <c r="D8" s="896"/>
      <c r="E8" s="896"/>
      <c r="F8" s="44">
        <v>7.48</v>
      </c>
      <c r="G8" s="45">
        <v>9.64</v>
      </c>
      <c r="H8" s="43">
        <f>G8/F8*100</f>
        <v>128.87700534759358</v>
      </c>
      <c r="I8" s="14"/>
      <c r="J8" s="14"/>
    </row>
    <row r="9" spans="1:10" ht="12.75">
      <c r="A9" s="14"/>
      <c r="B9" s="896" t="s">
        <v>30</v>
      </c>
      <c r="C9" s="896"/>
      <c r="D9" s="896"/>
      <c r="E9" s="896"/>
      <c r="F9" s="46">
        <v>7.61</v>
      </c>
      <c r="G9" s="47">
        <v>8.26</v>
      </c>
      <c r="H9" s="48">
        <f>G9/F9*100</f>
        <v>108.54139290407359</v>
      </c>
      <c r="I9" s="14"/>
      <c r="J9" s="14"/>
    </row>
    <row r="10" spans="1:10" ht="12.75">
      <c r="A10" s="14"/>
      <c r="B10" s="25"/>
      <c r="C10" s="25"/>
      <c r="D10" s="25"/>
      <c r="E10" s="25"/>
      <c r="F10" s="21">
        <f>SUM(F8:F9)</f>
        <v>15.09</v>
      </c>
      <c r="G10" s="88">
        <f>SUM(G8:G9)</f>
        <v>17.9</v>
      </c>
      <c r="H10" s="51">
        <f>G10/F10*100</f>
        <v>118.62160371106691</v>
      </c>
      <c r="I10" s="14"/>
      <c r="J10" s="14"/>
    </row>
    <row r="11" spans="1:26" ht="19.5" customHeight="1">
      <c r="A11" s="22"/>
      <c r="B11" s="23"/>
      <c r="C11" s="23"/>
      <c r="D11" s="23"/>
      <c r="E11" s="24"/>
      <c r="F11" s="897" t="s">
        <v>14</v>
      </c>
      <c r="G11" s="898"/>
      <c r="H11" s="899"/>
      <c r="I11" s="897" t="s">
        <v>15</v>
      </c>
      <c r="J11" s="898"/>
      <c r="K11" s="899"/>
      <c r="L11" s="8" t="s">
        <v>35</v>
      </c>
      <c r="M11" s="17" t="s">
        <v>40</v>
      </c>
      <c r="N11" s="195" t="s">
        <v>47</v>
      </c>
      <c r="O11" s="8" t="s">
        <v>48</v>
      </c>
      <c r="P11" s="8" t="s">
        <v>49</v>
      </c>
      <c r="Q11" s="200" t="s">
        <v>47</v>
      </c>
      <c r="R11" s="8" t="s">
        <v>48</v>
      </c>
      <c r="S11" s="8" t="s">
        <v>49</v>
      </c>
      <c r="T11" s="195" t="s">
        <v>47</v>
      </c>
      <c r="U11" s="8" t="s">
        <v>48</v>
      </c>
      <c r="V11" s="8" t="s">
        <v>49</v>
      </c>
      <c r="W11" s="74" t="s">
        <v>37</v>
      </c>
      <c r="X11" s="200" t="s">
        <v>47</v>
      </c>
      <c r="Y11" s="8" t="s">
        <v>48</v>
      </c>
      <c r="Z11" s="8" t="s">
        <v>49</v>
      </c>
    </row>
    <row r="12" spans="1:26" ht="19.5" customHeight="1">
      <c r="A12" s="900" t="s">
        <v>0</v>
      </c>
      <c r="B12" s="901"/>
      <c r="C12" s="901"/>
      <c r="D12" s="901"/>
      <c r="E12" s="902"/>
      <c r="F12" s="903" t="s">
        <v>26</v>
      </c>
      <c r="G12" s="904"/>
      <c r="H12" s="15" t="s">
        <v>26</v>
      </c>
      <c r="I12" s="903" t="s">
        <v>26</v>
      </c>
      <c r="J12" s="904"/>
      <c r="K12" s="15" t="s">
        <v>26</v>
      </c>
      <c r="L12" s="26" t="s">
        <v>36</v>
      </c>
      <c r="M12" s="32" t="s">
        <v>39</v>
      </c>
      <c r="N12" s="142" t="s">
        <v>65</v>
      </c>
      <c r="O12" s="26"/>
      <c r="P12" s="26" t="s">
        <v>27</v>
      </c>
      <c r="Q12" s="201" t="s">
        <v>66</v>
      </c>
      <c r="R12" s="26"/>
      <c r="S12" s="26" t="s">
        <v>27</v>
      </c>
      <c r="T12" s="142" t="s">
        <v>65</v>
      </c>
      <c r="U12" s="26"/>
      <c r="V12" s="26" t="s">
        <v>27</v>
      </c>
      <c r="W12" s="73" t="s">
        <v>81</v>
      </c>
      <c r="X12" s="201" t="s">
        <v>66</v>
      </c>
      <c r="Y12" s="26"/>
      <c r="Z12" s="26" t="s">
        <v>27</v>
      </c>
    </row>
    <row r="13" spans="1:26" ht="19.5" customHeight="1">
      <c r="A13" s="6"/>
      <c r="B13" s="7"/>
      <c r="C13" s="7"/>
      <c r="D13" s="7"/>
      <c r="E13" s="5"/>
      <c r="F13" s="17" t="s">
        <v>13</v>
      </c>
      <c r="G13" s="15" t="s">
        <v>16</v>
      </c>
      <c r="H13" s="19" t="s">
        <v>28</v>
      </c>
      <c r="I13" s="17" t="s">
        <v>13</v>
      </c>
      <c r="J13" s="15" t="s">
        <v>16</v>
      </c>
      <c r="K13" s="19" t="s">
        <v>28</v>
      </c>
      <c r="L13" s="26"/>
      <c r="M13" s="19" t="s">
        <v>38</v>
      </c>
      <c r="N13" s="196" t="s">
        <v>50</v>
      </c>
      <c r="O13" s="19" t="s">
        <v>51</v>
      </c>
      <c r="P13" s="26" t="s">
        <v>50</v>
      </c>
      <c r="Q13" s="202" t="s">
        <v>50</v>
      </c>
      <c r="R13" s="19" t="s">
        <v>51</v>
      </c>
      <c r="S13" s="26" t="s">
        <v>50</v>
      </c>
      <c r="T13" s="196" t="s">
        <v>50</v>
      </c>
      <c r="U13" s="19" t="s">
        <v>51</v>
      </c>
      <c r="V13" s="26" t="s">
        <v>50</v>
      </c>
      <c r="W13" s="26"/>
      <c r="X13" s="202" t="s">
        <v>50</v>
      </c>
      <c r="Y13" s="19" t="s">
        <v>51</v>
      </c>
      <c r="Z13" s="26" t="s">
        <v>50</v>
      </c>
    </row>
    <row r="14" spans="1:26" ht="19.5" customHeight="1">
      <c r="A14" s="6"/>
      <c r="B14" s="7"/>
      <c r="C14" s="7"/>
      <c r="D14" s="7"/>
      <c r="E14" s="7"/>
      <c r="F14" s="18"/>
      <c r="G14" s="5"/>
      <c r="H14" s="5" t="s">
        <v>27</v>
      </c>
      <c r="I14" s="18"/>
      <c r="J14" s="5"/>
      <c r="K14" s="5" t="s">
        <v>27</v>
      </c>
      <c r="L14" s="18" t="s">
        <v>41</v>
      </c>
      <c r="M14" s="18" t="s">
        <v>37</v>
      </c>
      <c r="N14" s="197"/>
      <c r="O14" s="52"/>
      <c r="P14" s="52"/>
      <c r="Q14" s="203"/>
      <c r="R14" s="52"/>
      <c r="S14" s="52"/>
      <c r="T14" s="197"/>
      <c r="U14" s="52"/>
      <c r="V14" s="52"/>
      <c r="W14" s="26"/>
      <c r="X14" s="203"/>
      <c r="Y14" s="52"/>
      <c r="Z14" s="52"/>
    </row>
    <row r="15" spans="1:26" ht="19.5" customHeight="1">
      <c r="A15" s="1" t="s">
        <v>52</v>
      </c>
      <c r="B15" s="2"/>
      <c r="C15" s="2"/>
      <c r="D15" s="2"/>
      <c r="E15" s="2"/>
      <c r="F15" s="30" t="s">
        <v>33</v>
      </c>
      <c r="G15" s="38"/>
      <c r="H15" s="38" t="str">
        <f>F15</f>
        <v>8,98</v>
      </c>
      <c r="I15" s="30">
        <f>N15*9.64</f>
        <v>11.568</v>
      </c>
      <c r="J15" s="30"/>
      <c r="K15" s="30">
        <f>I15</f>
        <v>11.568</v>
      </c>
      <c r="L15" s="30">
        <f>K15-H15</f>
        <v>2.587999999999999</v>
      </c>
      <c r="M15" s="34">
        <f>K15/H15*100</f>
        <v>128.8195991091314</v>
      </c>
      <c r="N15" s="184">
        <v>1.2</v>
      </c>
      <c r="O15" s="66">
        <v>13649</v>
      </c>
      <c r="P15" s="66">
        <f>N15*O15</f>
        <v>16378.8</v>
      </c>
      <c r="Q15" s="204" t="s">
        <v>67</v>
      </c>
      <c r="R15" s="59" t="s">
        <v>67</v>
      </c>
      <c r="S15" s="59" t="s">
        <v>67</v>
      </c>
      <c r="T15" s="210">
        <v>1</v>
      </c>
      <c r="U15" s="66">
        <v>13649</v>
      </c>
      <c r="V15" s="66">
        <f>T15*U15</f>
        <v>13649</v>
      </c>
      <c r="W15" s="77">
        <v>0.2</v>
      </c>
      <c r="X15" s="204" t="s">
        <v>67</v>
      </c>
      <c r="Y15" s="59" t="s">
        <v>67</v>
      </c>
      <c r="Z15" s="59" t="s">
        <v>67</v>
      </c>
    </row>
    <row r="16" spans="1:26" ht="19.5" customHeight="1">
      <c r="A16" s="9" t="s">
        <v>2</v>
      </c>
      <c r="B16" s="3"/>
      <c r="C16" s="3"/>
      <c r="D16" s="3"/>
      <c r="E16" s="3"/>
      <c r="F16" s="31"/>
      <c r="G16" s="39"/>
      <c r="H16" s="39"/>
      <c r="I16" s="31"/>
      <c r="J16" s="31"/>
      <c r="K16" s="31"/>
      <c r="L16" s="31"/>
      <c r="M16" s="35"/>
      <c r="N16" s="136"/>
      <c r="O16" s="60"/>
      <c r="P16" s="60"/>
      <c r="Q16" s="205"/>
      <c r="R16" s="17"/>
      <c r="S16" s="17"/>
      <c r="T16" s="136"/>
      <c r="U16" s="60"/>
      <c r="V16" s="60"/>
      <c r="W16" s="78"/>
      <c r="X16" s="205"/>
      <c r="Y16" s="17"/>
      <c r="Z16" s="17"/>
    </row>
    <row r="17" spans="1:26" ht="19.5" customHeight="1">
      <c r="A17" s="10" t="s">
        <v>53</v>
      </c>
      <c r="B17" s="11"/>
      <c r="C17" s="11"/>
      <c r="D17" s="11"/>
      <c r="E17" s="11"/>
      <c r="F17" s="29">
        <v>13.46</v>
      </c>
      <c r="G17" s="28"/>
      <c r="H17" s="28">
        <f>F17</f>
        <v>13.46</v>
      </c>
      <c r="I17" s="29">
        <f aca="true" t="shared" si="0" ref="I17:I35">N17*9.64</f>
        <v>17.352</v>
      </c>
      <c r="J17" s="29"/>
      <c r="K17" s="29">
        <f>I17</f>
        <v>17.352</v>
      </c>
      <c r="L17" s="29">
        <f aca="true" t="shared" si="1" ref="L17:L35">K17-H17</f>
        <v>3.8919999999999995</v>
      </c>
      <c r="M17" s="36">
        <f aca="true" t="shared" si="2" ref="M17:M35">K17/H17*100</f>
        <v>128.9153046062407</v>
      </c>
      <c r="N17" s="150">
        <v>1.8</v>
      </c>
      <c r="O17" s="67">
        <v>540</v>
      </c>
      <c r="P17" s="67">
        <f aca="true" t="shared" si="3" ref="P17:P35">N17*O17</f>
        <v>972</v>
      </c>
      <c r="Q17" s="206" t="s">
        <v>67</v>
      </c>
      <c r="R17" s="18" t="s">
        <v>67</v>
      </c>
      <c r="S17" s="18" t="s">
        <v>67</v>
      </c>
      <c r="T17" s="150">
        <v>1.5</v>
      </c>
      <c r="U17" s="67">
        <v>540</v>
      </c>
      <c r="V17" s="67">
        <f>T17*U17</f>
        <v>810</v>
      </c>
      <c r="W17" s="79">
        <v>0.2</v>
      </c>
      <c r="X17" s="206" t="s">
        <v>67</v>
      </c>
      <c r="Y17" s="18" t="s">
        <v>67</v>
      </c>
      <c r="Z17" s="18" t="s">
        <v>67</v>
      </c>
    </row>
    <row r="18" spans="1:26" ht="19.5" customHeight="1">
      <c r="A18" s="1" t="s">
        <v>54</v>
      </c>
      <c r="B18" s="2"/>
      <c r="C18" s="2"/>
      <c r="D18" s="2"/>
      <c r="E18" s="2"/>
      <c r="F18" s="30">
        <v>27.86</v>
      </c>
      <c r="G18" s="38"/>
      <c r="H18" s="38">
        <f>F18</f>
        <v>27.86</v>
      </c>
      <c r="I18" s="30">
        <f t="shared" si="0"/>
        <v>35.668000000000006</v>
      </c>
      <c r="J18" s="30"/>
      <c r="K18" s="30">
        <f>I18</f>
        <v>35.668000000000006</v>
      </c>
      <c r="L18" s="30">
        <f t="shared" si="1"/>
        <v>7.808000000000007</v>
      </c>
      <c r="M18" s="34">
        <f t="shared" si="2"/>
        <v>128.02584350323048</v>
      </c>
      <c r="N18" s="184">
        <v>3.7</v>
      </c>
      <c r="O18" s="66">
        <v>21220</v>
      </c>
      <c r="P18" s="66">
        <f t="shared" si="3"/>
        <v>78514</v>
      </c>
      <c r="Q18" s="204" t="s">
        <v>67</v>
      </c>
      <c r="R18" s="59" t="s">
        <v>67</v>
      </c>
      <c r="S18" s="59" t="s">
        <v>67</v>
      </c>
      <c r="T18" s="210">
        <v>3</v>
      </c>
      <c r="U18" s="66">
        <v>21220</v>
      </c>
      <c r="V18" s="66">
        <f>T18*U18</f>
        <v>63660</v>
      </c>
      <c r="W18" s="77">
        <v>0.2</v>
      </c>
      <c r="X18" s="204" t="s">
        <v>67</v>
      </c>
      <c r="Y18" s="59" t="s">
        <v>67</v>
      </c>
      <c r="Z18" s="59" t="s">
        <v>67</v>
      </c>
    </row>
    <row r="19" spans="1:26" ht="19.5" customHeight="1">
      <c r="A19" s="9" t="s">
        <v>10</v>
      </c>
      <c r="B19" s="3"/>
      <c r="C19" s="3"/>
      <c r="D19" s="3"/>
      <c r="E19" s="3"/>
      <c r="F19" s="31"/>
      <c r="G19" s="39"/>
      <c r="H19" s="31"/>
      <c r="I19" s="31"/>
      <c r="J19" s="31"/>
      <c r="K19" s="31"/>
      <c r="L19" s="31"/>
      <c r="M19" s="35"/>
      <c r="N19" s="195"/>
      <c r="O19" s="8"/>
      <c r="P19" s="8"/>
      <c r="Q19" s="200"/>
      <c r="R19" s="57"/>
      <c r="S19" s="8"/>
      <c r="T19" s="195"/>
      <c r="U19" s="8"/>
      <c r="V19" s="8"/>
      <c r="W19" s="26"/>
      <c r="X19" s="200"/>
      <c r="Y19" s="57"/>
      <c r="Z19" s="8"/>
    </row>
    <row r="20" spans="1:26" ht="19.5" customHeight="1">
      <c r="A20" s="10" t="s">
        <v>4</v>
      </c>
      <c r="B20" s="11"/>
      <c r="C20" s="11"/>
      <c r="D20" s="11"/>
      <c r="E20" s="11"/>
      <c r="F20" s="29">
        <v>27.68</v>
      </c>
      <c r="G20" s="28">
        <v>28.16</v>
      </c>
      <c r="H20" s="28">
        <f>SUM(F20:G20)</f>
        <v>55.84</v>
      </c>
      <c r="I20" s="29">
        <f t="shared" si="0"/>
        <v>35.668000000000006</v>
      </c>
      <c r="J20" s="29">
        <f>Q20*8.26</f>
        <v>30.562</v>
      </c>
      <c r="K20" s="29">
        <f>I20+J20</f>
        <v>66.23</v>
      </c>
      <c r="L20" s="29">
        <f t="shared" si="1"/>
        <v>10.39</v>
      </c>
      <c r="M20" s="36">
        <f t="shared" si="2"/>
        <v>118.60673352435529</v>
      </c>
      <c r="N20" s="197">
        <v>3.7</v>
      </c>
      <c r="O20" s="52"/>
      <c r="P20" s="52"/>
      <c r="Q20" s="203">
        <v>3.7</v>
      </c>
      <c r="R20" s="61"/>
      <c r="S20" s="52"/>
      <c r="T20" s="197">
        <v>3.7</v>
      </c>
      <c r="U20" s="52"/>
      <c r="V20" s="52"/>
      <c r="W20" s="26"/>
      <c r="X20" s="203">
        <v>3.7</v>
      </c>
      <c r="Y20" s="61"/>
      <c r="Z20" s="52"/>
    </row>
    <row r="21" spans="1:26" ht="19.5" customHeight="1">
      <c r="A21" s="1" t="s">
        <v>55</v>
      </c>
      <c r="B21" s="2"/>
      <c r="C21" s="2"/>
      <c r="D21" s="2"/>
      <c r="E21" s="2"/>
      <c r="F21" s="30">
        <v>34.41</v>
      </c>
      <c r="G21" s="38">
        <v>35.01</v>
      </c>
      <c r="H21" s="38">
        <f aca="true" t="shared" si="4" ref="H21:H35">SUM(F21:G21)</f>
        <v>69.41999999999999</v>
      </c>
      <c r="I21" s="30">
        <f t="shared" si="0"/>
        <v>44.344</v>
      </c>
      <c r="J21" s="29">
        <f aca="true" t="shared" si="5" ref="J21:J35">Q21*8.26</f>
        <v>37.995999999999995</v>
      </c>
      <c r="K21" s="29">
        <f>I21+J21</f>
        <v>82.34</v>
      </c>
      <c r="L21" s="30">
        <f t="shared" si="1"/>
        <v>12.920000000000016</v>
      </c>
      <c r="M21" s="34">
        <f t="shared" si="2"/>
        <v>118.6113511956209</v>
      </c>
      <c r="N21" s="198">
        <v>4.6</v>
      </c>
      <c r="O21" s="26">
        <v>39094</v>
      </c>
      <c r="P21" s="63">
        <f t="shared" si="3"/>
        <v>179832.4</v>
      </c>
      <c r="Q21" s="207">
        <v>4.6</v>
      </c>
      <c r="R21" s="62">
        <v>39094</v>
      </c>
      <c r="S21" s="63">
        <f>Q21*R21</f>
        <v>179832.4</v>
      </c>
      <c r="T21" s="198">
        <v>4.6</v>
      </c>
      <c r="U21" s="26">
        <v>39094</v>
      </c>
      <c r="V21" s="63">
        <f>T21*U21</f>
        <v>179832.4</v>
      </c>
      <c r="W21" s="53"/>
      <c r="X21" s="207">
        <v>4.6</v>
      </c>
      <c r="Y21" s="62">
        <v>39094</v>
      </c>
      <c r="Z21" s="63">
        <f>X21*Y21</f>
        <v>179832.4</v>
      </c>
    </row>
    <row r="22" spans="1:26" ht="19.5" customHeight="1">
      <c r="A22" s="1" t="s">
        <v>56</v>
      </c>
      <c r="B22" s="2"/>
      <c r="C22" s="2"/>
      <c r="D22" s="2"/>
      <c r="E22" s="2"/>
      <c r="F22" s="30">
        <v>22.44</v>
      </c>
      <c r="G22" s="38">
        <v>47.18</v>
      </c>
      <c r="H22" s="38">
        <f t="shared" si="4"/>
        <v>69.62</v>
      </c>
      <c r="I22" s="30">
        <f t="shared" si="0"/>
        <v>38.56</v>
      </c>
      <c r="J22" s="29">
        <f t="shared" si="5"/>
        <v>51.212</v>
      </c>
      <c r="K22" s="29">
        <f>I22+J22</f>
        <v>89.772</v>
      </c>
      <c r="L22" s="30">
        <f t="shared" si="1"/>
        <v>20.152</v>
      </c>
      <c r="M22" s="34">
        <f t="shared" si="2"/>
        <v>128.94570525711003</v>
      </c>
      <c r="N22" s="199">
        <v>4</v>
      </c>
      <c r="O22" s="55">
        <v>75</v>
      </c>
      <c r="P22" s="53">
        <f t="shared" si="3"/>
        <v>300</v>
      </c>
      <c r="Q22" s="208">
        <v>6.2</v>
      </c>
      <c r="R22" s="56">
        <v>75</v>
      </c>
      <c r="S22" s="53">
        <f aca="true" t="shared" si="6" ref="S22:S35">Q22*R22</f>
        <v>465</v>
      </c>
      <c r="T22" s="199">
        <v>4</v>
      </c>
      <c r="U22" s="55">
        <v>75</v>
      </c>
      <c r="V22" s="53">
        <f>T22*U22</f>
        <v>300</v>
      </c>
      <c r="W22" s="53"/>
      <c r="X22" s="208">
        <v>6.2</v>
      </c>
      <c r="Y22" s="56">
        <v>75</v>
      </c>
      <c r="Z22" s="53">
        <f>X22*Y22</f>
        <v>465</v>
      </c>
    </row>
    <row r="23" spans="1:26" ht="19.5" customHeight="1">
      <c r="A23" s="9" t="s">
        <v>17</v>
      </c>
      <c r="B23" s="3"/>
      <c r="C23" s="3"/>
      <c r="D23" s="3"/>
      <c r="E23" s="3"/>
      <c r="F23" s="31"/>
      <c r="G23" s="39"/>
      <c r="H23" s="31"/>
      <c r="I23" s="31"/>
      <c r="J23" s="31"/>
      <c r="K23" s="31"/>
      <c r="L23" s="31"/>
      <c r="M23" s="35"/>
      <c r="N23" s="196"/>
      <c r="O23" s="26"/>
      <c r="P23" s="8"/>
      <c r="Q23" s="202"/>
      <c r="R23" s="62"/>
      <c r="S23" s="26"/>
      <c r="T23" s="196"/>
      <c r="U23" s="26"/>
      <c r="V23" s="8"/>
      <c r="W23" s="8"/>
      <c r="X23" s="202"/>
      <c r="Y23" s="62"/>
      <c r="Z23" s="26"/>
    </row>
    <row r="24" spans="1:26" ht="19.5" customHeight="1">
      <c r="A24" s="10" t="s">
        <v>18</v>
      </c>
      <c r="B24" s="11"/>
      <c r="C24" s="11"/>
      <c r="D24" s="11"/>
      <c r="E24" s="11"/>
      <c r="F24" s="29">
        <v>34.41</v>
      </c>
      <c r="G24" s="28">
        <v>35.01</v>
      </c>
      <c r="H24" s="28">
        <f t="shared" si="4"/>
        <v>69.41999999999999</v>
      </c>
      <c r="I24" s="29">
        <f t="shared" si="0"/>
        <v>44.344</v>
      </c>
      <c r="J24" s="29">
        <f t="shared" si="5"/>
        <v>37.995999999999995</v>
      </c>
      <c r="K24" s="29">
        <f>I24+J24</f>
        <v>82.34</v>
      </c>
      <c r="L24" s="29">
        <f t="shared" si="1"/>
        <v>12.920000000000016</v>
      </c>
      <c r="M24" s="36">
        <f t="shared" si="2"/>
        <v>118.6113511956209</v>
      </c>
      <c r="N24" s="196">
        <v>4.6</v>
      </c>
      <c r="O24" s="26">
        <v>75</v>
      </c>
      <c r="P24" s="52">
        <f t="shared" si="3"/>
        <v>345</v>
      </c>
      <c r="Q24" s="202">
        <v>4.6</v>
      </c>
      <c r="R24" s="62">
        <v>75</v>
      </c>
      <c r="S24" s="52">
        <f t="shared" si="6"/>
        <v>345</v>
      </c>
      <c r="T24" s="196">
        <v>4.6</v>
      </c>
      <c r="U24" s="26">
        <v>75</v>
      </c>
      <c r="V24" s="52">
        <f>T24*U24</f>
        <v>345</v>
      </c>
      <c r="W24" s="52"/>
      <c r="X24" s="202">
        <v>4.6</v>
      </c>
      <c r="Y24" s="62">
        <v>75</v>
      </c>
      <c r="Z24" s="52">
        <f>X24*Y24</f>
        <v>345</v>
      </c>
    </row>
    <row r="25" spans="1:26" ht="19.5" customHeight="1">
      <c r="A25" s="9" t="s">
        <v>19</v>
      </c>
      <c r="B25" s="3"/>
      <c r="C25" s="3"/>
      <c r="D25" s="3"/>
      <c r="E25" s="3"/>
      <c r="F25" s="31"/>
      <c r="G25" s="39"/>
      <c r="H25" s="31"/>
      <c r="I25" s="31"/>
      <c r="J25" s="31"/>
      <c r="K25" s="31"/>
      <c r="L25" s="31"/>
      <c r="M25" s="35"/>
      <c r="N25" s="195"/>
      <c r="O25" s="8"/>
      <c r="P25" s="8"/>
      <c r="Q25" s="200"/>
      <c r="R25" s="57"/>
      <c r="S25" s="26"/>
      <c r="T25" s="195"/>
      <c r="U25" s="8"/>
      <c r="V25" s="8"/>
      <c r="W25" s="8"/>
      <c r="X25" s="200"/>
      <c r="Y25" s="57"/>
      <c r="Z25" s="26"/>
    </row>
    <row r="26" spans="1:26" ht="19.5" customHeight="1">
      <c r="A26" s="16" t="s">
        <v>57</v>
      </c>
      <c r="B26" s="4"/>
      <c r="C26" s="4"/>
      <c r="D26" s="4"/>
      <c r="E26" s="4"/>
      <c r="F26" s="33">
        <v>41.14</v>
      </c>
      <c r="G26" s="41">
        <v>66.21</v>
      </c>
      <c r="H26" s="28">
        <f t="shared" si="4"/>
        <v>107.35</v>
      </c>
      <c r="I26" s="29">
        <f t="shared" si="0"/>
        <v>53.02</v>
      </c>
      <c r="J26" s="29">
        <f t="shared" si="5"/>
        <v>71.862</v>
      </c>
      <c r="K26" s="29">
        <f>I26+J26</f>
        <v>124.882</v>
      </c>
      <c r="L26" s="29">
        <f t="shared" si="1"/>
        <v>17.53200000000001</v>
      </c>
      <c r="M26" s="36">
        <f t="shared" si="2"/>
        <v>116.33162552398697</v>
      </c>
      <c r="N26" s="197">
        <v>5.5</v>
      </c>
      <c r="O26" s="52">
        <v>12413</v>
      </c>
      <c r="P26" s="76">
        <f t="shared" si="3"/>
        <v>68271.5</v>
      </c>
      <c r="Q26" s="203">
        <v>8.7</v>
      </c>
      <c r="R26" s="61">
        <v>12413</v>
      </c>
      <c r="S26" s="52">
        <f t="shared" si="6"/>
        <v>107993.09999999999</v>
      </c>
      <c r="T26" s="197">
        <v>5.5</v>
      </c>
      <c r="U26" s="52">
        <v>12413</v>
      </c>
      <c r="V26" s="76">
        <f>T26*U26</f>
        <v>68271.5</v>
      </c>
      <c r="W26" s="52"/>
      <c r="X26" s="203">
        <v>8.7</v>
      </c>
      <c r="Y26" s="61">
        <v>12413</v>
      </c>
      <c r="Z26" s="52">
        <f>X26*Y26</f>
        <v>107993.09999999999</v>
      </c>
    </row>
    <row r="27" spans="1:26" ht="19.5" customHeight="1">
      <c r="A27" s="9" t="s">
        <v>21</v>
      </c>
      <c r="B27" s="3"/>
      <c r="C27" s="3"/>
      <c r="D27" s="3"/>
      <c r="E27" s="3"/>
      <c r="F27" s="31"/>
      <c r="G27" s="31"/>
      <c r="H27" s="31"/>
      <c r="I27" s="31"/>
      <c r="J27" s="31"/>
      <c r="K27" s="31"/>
      <c r="L27" s="31"/>
      <c r="M27" s="35"/>
      <c r="N27" s="196"/>
      <c r="O27" s="26"/>
      <c r="P27" s="81"/>
      <c r="Q27" s="202"/>
      <c r="R27" s="62"/>
      <c r="S27" s="26"/>
      <c r="T27" s="196"/>
      <c r="U27" s="26"/>
      <c r="V27" s="81"/>
      <c r="W27" s="8"/>
      <c r="X27" s="202"/>
      <c r="Y27" s="62"/>
      <c r="Z27" s="26"/>
    </row>
    <row r="28" spans="1:26" ht="19.5" customHeight="1">
      <c r="A28" s="10" t="s">
        <v>18</v>
      </c>
      <c r="B28" s="11"/>
      <c r="C28" s="11"/>
      <c r="D28" s="11"/>
      <c r="E28" s="11"/>
      <c r="F28" s="33">
        <v>50.86</v>
      </c>
      <c r="G28" s="33">
        <v>51.75</v>
      </c>
      <c r="H28" s="41">
        <f t="shared" si="4"/>
        <v>102.61</v>
      </c>
      <c r="I28" s="29">
        <f t="shared" si="0"/>
        <v>65.552</v>
      </c>
      <c r="J28" s="29">
        <f t="shared" si="5"/>
        <v>56.168</v>
      </c>
      <c r="K28" s="33">
        <f>I28+J28</f>
        <v>121.72</v>
      </c>
      <c r="L28" s="33">
        <f t="shared" si="1"/>
        <v>19.11</v>
      </c>
      <c r="M28" s="36">
        <f>K28/H28*100</f>
        <v>118.62391579768055</v>
      </c>
      <c r="N28" s="196">
        <v>6.8</v>
      </c>
      <c r="O28" s="26">
        <v>12413</v>
      </c>
      <c r="P28" s="76">
        <f t="shared" si="3"/>
        <v>84408.4</v>
      </c>
      <c r="Q28" s="202">
        <v>6.8</v>
      </c>
      <c r="R28" s="62">
        <v>12413</v>
      </c>
      <c r="S28" s="52">
        <f t="shared" si="6"/>
        <v>84408.4</v>
      </c>
      <c r="T28" s="196">
        <v>6.8</v>
      </c>
      <c r="U28" s="26">
        <v>12413</v>
      </c>
      <c r="V28" s="76">
        <f>T28*U28</f>
        <v>84408.4</v>
      </c>
      <c r="W28" s="52"/>
      <c r="X28" s="202">
        <v>6.8</v>
      </c>
      <c r="Y28" s="62">
        <v>12413</v>
      </c>
      <c r="Z28" s="52">
        <f>X28*Y28</f>
        <v>84408.4</v>
      </c>
    </row>
    <row r="29" spans="1:26" ht="19.5" customHeight="1">
      <c r="A29" s="9" t="s">
        <v>24</v>
      </c>
      <c r="B29" s="3"/>
      <c r="C29" s="3"/>
      <c r="D29" s="3"/>
      <c r="E29" s="3"/>
      <c r="F29" s="31"/>
      <c r="G29" s="39"/>
      <c r="H29" s="31"/>
      <c r="I29" s="31"/>
      <c r="J29" s="31"/>
      <c r="K29" s="31"/>
      <c r="L29" s="31"/>
      <c r="M29" s="37"/>
      <c r="N29" s="195"/>
      <c r="O29" s="8"/>
      <c r="P29" s="8"/>
      <c r="Q29" s="200"/>
      <c r="R29" s="57"/>
      <c r="S29" s="26"/>
      <c r="T29" s="195"/>
      <c r="U29" s="8"/>
      <c r="V29" s="8"/>
      <c r="W29" s="8"/>
      <c r="X29" s="200"/>
      <c r="Y29" s="57"/>
      <c r="Z29" s="26"/>
    </row>
    <row r="30" spans="1:26" ht="19.5" customHeight="1">
      <c r="A30" s="10" t="s">
        <v>23</v>
      </c>
      <c r="B30" s="11"/>
      <c r="C30" s="11"/>
      <c r="D30" s="11"/>
      <c r="E30" s="11"/>
      <c r="F30" s="29"/>
      <c r="G30" s="28"/>
      <c r="H30" s="29"/>
      <c r="I30" s="29"/>
      <c r="J30" s="29"/>
      <c r="K30" s="29"/>
      <c r="L30" s="29"/>
      <c r="M30" s="27"/>
      <c r="N30" s="197"/>
      <c r="O30" s="52"/>
      <c r="P30" s="52"/>
      <c r="Q30" s="203"/>
      <c r="R30" s="61"/>
      <c r="S30" s="52"/>
      <c r="T30" s="197"/>
      <c r="U30" s="52"/>
      <c r="V30" s="52"/>
      <c r="W30" s="52"/>
      <c r="X30" s="203"/>
      <c r="Y30" s="61"/>
      <c r="Z30" s="52"/>
    </row>
    <row r="31" spans="1:26" ht="19.5" customHeight="1">
      <c r="A31" s="1" t="s">
        <v>58</v>
      </c>
      <c r="B31" s="2"/>
      <c r="C31" s="2"/>
      <c r="D31" s="2"/>
      <c r="E31" s="2"/>
      <c r="F31" s="29">
        <v>41.14</v>
      </c>
      <c r="G31" s="28">
        <v>41.86</v>
      </c>
      <c r="H31" s="29">
        <f t="shared" si="4"/>
        <v>83</v>
      </c>
      <c r="I31" s="30">
        <f t="shared" si="0"/>
        <v>53.02</v>
      </c>
      <c r="J31" s="29">
        <f t="shared" si="5"/>
        <v>45.43</v>
      </c>
      <c r="K31" s="29">
        <f>I31+J31</f>
        <v>98.45</v>
      </c>
      <c r="L31" s="30">
        <f t="shared" si="1"/>
        <v>15.450000000000003</v>
      </c>
      <c r="M31" s="34">
        <f t="shared" si="2"/>
        <v>118.61445783132531</v>
      </c>
      <c r="N31" s="196">
        <v>5.5</v>
      </c>
      <c r="O31" s="26">
        <v>318</v>
      </c>
      <c r="P31" s="53">
        <f t="shared" si="3"/>
        <v>1749</v>
      </c>
      <c r="Q31" s="202">
        <v>5.5</v>
      </c>
      <c r="R31" s="62">
        <v>318</v>
      </c>
      <c r="S31" s="53">
        <f t="shared" si="6"/>
        <v>1749</v>
      </c>
      <c r="T31" s="196">
        <v>5.5</v>
      </c>
      <c r="U31" s="26">
        <v>318</v>
      </c>
      <c r="V31" s="53">
        <f>T31*U31</f>
        <v>1749</v>
      </c>
      <c r="W31" s="53"/>
      <c r="X31" s="202">
        <v>5.5</v>
      </c>
      <c r="Y31" s="62">
        <v>318</v>
      </c>
      <c r="Z31" s="53">
        <f>X31*Y31</f>
        <v>1749</v>
      </c>
    </row>
    <row r="32" spans="1:26" ht="19.5" customHeight="1">
      <c r="A32" s="1" t="s">
        <v>59</v>
      </c>
      <c r="B32" s="2"/>
      <c r="C32" s="2"/>
      <c r="D32" s="2"/>
      <c r="E32" s="2"/>
      <c r="F32" s="30">
        <v>50.86</v>
      </c>
      <c r="G32" s="38">
        <v>51.75</v>
      </c>
      <c r="H32" s="38">
        <f t="shared" si="4"/>
        <v>102.61</v>
      </c>
      <c r="I32" s="30">
        <f t="shared" si="0"/>
        <v>65.552</v>
      </c>
      <c r="J32" s="29">
        <f t="shared" si="5"/>
        <v>56.168</v>
      </c>
      <c r="K32" s="29">
        <f>I32+J32</f>
        <v>121.72</v>
      </c>
      <c r="L32" s="30">
        <f t="shared" si="1"/>
        <v>19.11</v>
      </c>
      <c r="M32" s="34">
        <f t="shared" si="2"/>
        <v>118.62391579768055</v>
      </c>
      <c r="N32" s="184">
        <v>6.8</v>
      </c>
      <c r="O32" s="66">
        <v>95191</v>
      </c>
      <c r="P32" s="66">
        <f t="shared" si="3"/>
        <v>647298.7999999999</v>
      </c>
      <c r="Q32" s="209">
        <v>6.8</v>
      </c>
      <c r="R32" s="83">
        <v>95191</v>
      </c>
      <c r="S32" s="82">
        <f t="shared" si="6"/>
        <v>647298.7999999999</v>
      </c>
      <c r="T32" s="184">
        <v>6.7</v>
      </c>
      <c r="U32" s="66">
        <v>95191</v>
      </c>
      <c r="V32" s="82">
        <f>T32*U32</f>
        <v>637779.7000000001</v>
      </c>
      <c r="W32" s="77"/>
      <c r="X32" s="209">
        <v>6.7</v>
      </c>
      <c r="Y32" s="83">
        <v>95191</v>
      </c>
      <c r="Z32" s="82">
        <f>X32*Y32</f>
        <v>637779.7000000001</v>
      </c>
    </row>
    <row r="33" spans="1:26" ht="19.5" customHeight="1">
      <c r="A33" s="1" t="s">
        <v>60</v>
      </c>
      <c r="B33" s="2"/>
      <c r="C33" s="2"/>
      <c r="D33" s="2"/>
      <c r="E33" s="2"/>
      <c r="F33" s="30">
        <v>41.14</v>
      </c>
      <c r="G33" s="38">
        <v>71.53</v>
      </c>
      <c r="H33" s="97">
        <f t="shared" si="4"/>
        <v>112.67</v>
      </c>
      <c r="I33" s="30">
        <f t="shared" si="0"/>
        <v>53.02</v>
      </c>
      <c r="J33" s="29">
        <f t="shared" si="5"/>
        <v>77.644</v>
      </c>
      <c r="K33" s="29">
        <f>I33+J33</f>
        <v>130.66400000000002</v>
      </c>
      <c r="L33" s="30">
        <f t="shared" si="1"/>
        <v>17.994000000000014</v>
      </c>
      <c r="M33" s="34">
        <f t="shared" si="2"/>
        <v>115.97053341617114</v>
      </c>
      <c r="N33" s="142">
        <v>5.5</v>
      </c>
      <c r="O33" s="80">
        <v>446410</v>
      </c>
      <c r="P33" s="66">
        <f t="shared" si="3"/>
        <v>2455255</v>
      </c>
      <c r="Q33" s="201">
        <v>9.4</v>
      </c>
      <c r="R33" s="84">
        <v>446410</v>
      </c>
      <c r="S33" s="66">
        <f t="shared" si="6"/>
        <v>4196254</v>
      </c>
      <c r="T33" s="142">
        <v>5.4</v>
      </c>
      <c r="U33" s="80">
        <v>446410</v>
      </c>
      <c r="V33" s="66">
        <f>T33*U33</f>
        <v>2410614</v>
      </c>
      <c r="W33" s="77"/>
      <c r="X33" s="201">
        <v>9.3</v>
      </c>
      <c r="Y33" s="84">
        <v>446410</v>
      </c>
      <c r="Z33" s="66">
        <f>X33*Y33</f>
        <v>4151613.0000000005</v>
      </c>
    </row>
    <row r="34" spans="1:26" ht="19.5" customHeight="1">
      <c r="A34" s="9" t="s">
        <v>22</v>
      </c>
      <c r="B34" s="3"/>
      <c r="C34" s="3"/>
      <c r="D34" s="3"/>
      <c r="E34" s="3"/>
      <c r="F34" s="31"/>
      <c r="G34" s="39"/>
      <c r="H34" s="31"/>
      <c r="I34" s="31"/>
      <c r="J34" s="31"/>
      <c r="K34" s="31"/>
      <c r="L34" s="31"/>
      <c r="M34" s="35"/>
      <c r="N34" s="195"/>
      <c r="O34" s="8"/>
      <c r="P34" s="8"/>
      <c r="Q34" s="200"/>
      <c r="R34" s="57"/>
      <c r="S34" s="26"/>
      <c r="T34" s="195"/>
      <c r="U34" s="8"/>
      <c r="V34" s="8"/>
      <c r="W34" s="26"/>
      <c r="X34" s="200"/>
      <c r="Y34" s="57"/>
      <c r="Z34" s="26"/>
    </row>
    <row r="35" spans="1:26" ht="19.5" customHeight="1">
      <c r="A35" s="10" t="s">
        <v>18</v>
      </c>
      <c r="B35" s="11"/>
      <c r="C35" s="11"/>
      <c r="D35" s="11"/>
      <c r="E35" s="11"/>
      <c r="F35" s="29">
        <v>50.86</v>
      </c>
      <c r="G35" s="28">
        <v>51.75</v>
      </c>
      <c r="H35" s="28">
        <f t="shared" si="4"/>
        <v>102.61</v>
      </c>
      <c r="I35" s="29">
        <f t="shared" si="0"/>
        <v>65.552</v>
      </c>
      <c r="J35" s="29">
        <f t="shared" si="5"/>
        <v>56.168</v>
      </c>
      <c r="K35" s="29">
        <f>I35+J35</f>
        <v>121.72</v>
      </c>
      <c r="L35" s="29">
        <f t="shared" si="1"/>
        <v>19.11</v>
      </c>
      <c r="M35" s="36">
        <f t="shared" si="2"/>
        <v>118.62391579768055</v>
      </c>
      <c r="N35" s="197">
        <v>6.8</v>
      </c>
      <c r="O35" s="52">
        <v>458823</v>
      </c>
      <c r="P35" s="52">
        <f t="shared" si="3"/>
        <v>3119996.4</v>
      </c>
      <c r="Q35" s="203">
        <v>6.8</v>
      </c>
      <c r="R35" s="61">
        <v>458823</v>
      </c>
      <c r="S35" s="76">
        <f t="shared" si="6"/>
        <v>3119996.4</v>
      </c>
      <c r="T35" s="197">
        <v>6.8</v>
      </c>
      <c r="U35" s="52">
        <v>458823</v>
      </c>
      <c r="V35" s="52">
        <f>T35*U35</f>
        <v>3119996.4</v>
      </c>
      <c r="W35" s="52"/>
      <c r="X35" s="203">
        <v>6.8</v>
      </c>
      <c r="Y35" s="61">
        <v>458823</v>
      </c>
      <c r="Z35" s="76">
        <f>X35*Y35</f>
        <v>3119996.4</v>
      </c>
    </row>
    <row r="36" spans="1:26" ht="12.75">
      <c r="A36" s="70" t="s">
        <v>70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P36" s="75">
        <f>P15+P17+P18+P21+P22+P26+P31+P32+P33</f>
        <v>3448571.5</v>
      </c>
      <c r="S36" s="75">
        <f>S21+S22+S26+S31+S32+S33</f>
        <v>5133592.3</v>
      </c>
      <c r="V36" s="75">
        <f>V15+V17+V18+V21+V22+V26+V31+V32+V33</f>
        <v>3376665.6</v>
      </c>
      <c r="Z36" s="75">
        <f>Z21+Z22+Z26+Z31+Z32+Z33</f>
        <v>5079432.2</v>
      </c>
    </row>
    <row r="37" spans="1:26" ht="14.25" thickBot="1">
      <c r="A37" s="908" t="s">
        <v>77</v>
      </c>
      <c r="B37" s="908"/>
      <c r="C37" s="908"/>
      <c r="D37" s="908"/>
      <c r="E37" s="908"/>
      <c r="F37" s="909" t="s">
        <v>62</v>
      </c>
      <c r="G37" s="910" t="s">
        <v>78</v>
      </c>
      <c r="H37" s="910"/>
      <c r="I37" s="909" t="s">
        <v>62</v>
      </c>
      <c r="J37" s="905" t="s">
        <v>79</v>
      </c>
      <c r="K37" s="905"/>
      <c r="P37" s="85">
        <f>P15+P17+P18+P32+P33</f>
        <v>3198418.6</v>
      </c>
      <c r="S37" s="85">
        <f>S32+S33</f>
        <v>4843552.8</v>
      </c>
      <c r="V37" s="85">
        <f>V15+V17+V18+V32+V33</f>
        <v>3126512.7</v>
      </c>
      <c r="Z37" s="85">
        <f>Z32+Z33</f>
        <v>4789392.7</v>
      </c>
    </row>
    <row r="38" spans="1:26" ht="15" customHeight="1">
      <c r="A38" s="906" t="s">
        <v>61</v>
      </c>
      <c r="B38" s="906"/>
      <c r="C38" s="906"/>
      <c r="D38" s="906"/>
      <c r="E38" s="906"/>
      <c r="F38" s="909"/>
      <c r="G38" s="907" t="s">
        <v>64</v>
      </c>
      <c r="H38" s="907"/>
      <c r="I38" s="909"/>
      <c r="J38" s="905"/>
      <c r="K38" s="905"/>
      <c r="O38" t="s">
        <v>82</v>
      </c>
      <c r="P38" s="916">
        <f>P37*12*9.64</f>
        <v>369993063.64800006</v>
      </c>
      <c r="Q38" s="916"/>
      <c r="S38" s="915">
        <f>S37*12*8.26</f>
        <v>480092953.53599995</v>
      </c>
      <c r="T38" s="915"/>
      <c r="V38" s="916">
        <f>V37*12*9.64</f>
        <v>361674989.1360001</v>
      </c>
      <c r="W38" s="916"/>
      <c r="Y38" s="914">
        <f>Z37*12*8.26</f>
        <v>474724604.424</v>
      </c>
      <c r="Z38" s="914"/>
    </row>
    <row r="39" spans="1:11" ht="15" customHeight="1">
      <c r="A39" s="906" t="s">
        <v>63</v>
      </c>
      <c r="B39" s="906"/>
      <c r="C39" s="906"/>
      <c r="D39" s="906"/>
      <c r="E39" s="906"/>
      <c r="F39" s="72"/>
      <c r="G39" s="72"/>
      <c r="H39" s="72"/>
      <c r="I39" s="72"/>
      <c r="J39" s="72"/>
      <c r="K39" s="72"/>
    </row>
    <row r="40" spans="1:27" ht="12.75">
      <c r="A40" s="70" t="s">
        <v>71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O40" t="s">
        <v>83</v>
      </c>
      <c r="V40" s="915">
        <f>P38-V38</f>
        <v>8318074.511999965</v>
      </c>
      <c r="W40" s="915"/>
      <c r="Z40" s="85">
        <f>S38-Y38</f>
        <v>5368349.111999929</v>
      </c>
      <c r="AA40" s="85"/>
    </row>
    <row r="41" spans="1:26" ht="14.25" thickBot="1">
      <c r="A41" s="908" t="s">
        <v>77</v>
      </c>
      <c r="B41" s="908"/>
      <c r="C41" s="908"/>
      <c r="D41" s="908"/>
      <c r="E41" s="908"/>
      <c r="F41" s="909" t="s">
        <v>62</v>
      </c>
      <c r="G41" s="910">
        <v>5133592</v>
      </c>
      <c r="H41" s="910"/>
      <c r="I41" s="909" t="s">
        <v>62</v>
      </c>
      <c r="J41" s="905" t="s">
        <v>80</v>
      </c>
      <c r="K41" s="905"/>
      <c r="O41" t="s">
        <v>84</v>
      </c>
      <c r="Z41" s="89">
        <f>V40+Z40</f>
        <v>13686423.623999894</v>
      </c>
    </row>
    <row r="42" spans="1:26" ht="12.75">
      <c r="A42" s="906" t="s">
        <v>61</v>
      </c>
      <c r="B42" s="906"/>
      <c r="C42" s="906"/>
      <c r="D42" s="906"/>
      <c r="E42" s="906"/>
      <c r="F42" s="909"/>
      <c r="G42" s="907">
        <v>607150</v>
      </c>
      <c r="H42" s="907"/>
      <c r="I42" s="909"/>
      <c r="J42" s="905"/>
      <c r="K42" s="905"/>
      <c r="Z42" s="85">
        <v>845283.4</v>
      </c>
    </row>
    <row r="43" spans="1:26" ht="13.5" thickBot="1">
      <c r="A43" s="906" t="s">
        <v>63</v>
      </c>
      <c r="B43" s="906"/>
      <c r="C43" s="906"/>
      <c r="D43" s="906"/>
      <c r="E43" s="906"/>
      <c r="F43" s="72"/>
      <c r="G43" s="72"/>
      <c r="H43" s="72"/>
      <c r="I43" s="72"/>
      <c r="J43" s="72"/>
      <c r="K43" s="72"/>
      <c r="Z43" s="98">
        <v>1360712.4</v>
      </c>
    </row>
    <row r="44" spans="1:26" s="58" customFormat="1" ht="12.75">
      <c r="A44" s="71" t="s">
        <v>76</v>
      </c>
      <c r="Z44" s="89">
        <f>SUM(Z41:Z43)</f>
        <v>15892419.423999894</v>
      </c>
    </row>
    <row r="45" spans="1:26" s="58" customFormat="1" ht="12.75">
      <c r="A45" s="58" t="s">
        <v>68</v>
      </c>
      <c r="Z45" s="58" t="s">
        <v>88</v>
      </c>
    </row>
    <row r="46" spans="1:26" s="58" customFormat="1" ht="12.75">
      <c r="A46" s="58" t="s">
        <v>69</v>
      </c>
      <c r="Z46" s="99"/>
    </row>
    <row r="47" s="58" customFormat="1" ht="12.75">
      <c r="A47" s="58" t="s">
        <v>72</v>
      </c>
    </row>
    <row r="48" s="58" customFormat="1" ht="12.75">
      <c r="A48" s="58" t="s">
        <v>73</v>
      </c>
    </row>
    <row r="49" s="58" customFormat="1" ht="12.75">
      <c r="A49" s="58" t="s">
        <v>74</v>
      </c>
    </row>
    <row r="50" s="58" customFormat="1" ht="12.75">
      <c r="A50" s="71" t="s">
        <v>89</v>
      </c>
    </row>
    <row r="51" s="69" customFormat="1" ht="14.25"/>
  </sheetData>
  <mergeCells count="31">
    <mergeCell ref="A43:E43"/>
    <mergeCell ref="V40:W40"/>
    <mergeCell ref="A41:E41"/>
    <mergeCell ref="F41:F42"/>
    <mergeCell ref="G41:H41"/>
    <mergeCell ref="I41:I42"/>
    <mergeCell ref="J41:K42"/>
    <mergeCell ref="A42:E42"/>
    <mergeCell ref="G42:H42"/>
    <mergeCell ref="S38:T38"/>
    <mergeCell ref="V38:W38"/>
    <mergeCell ref="Y38:Z38"/>
    <mergeCell ref="A39:E39"/>
    <mergeCell ref="J37:K38"/>
    <mergeCell ref="A38:E38"/>
    <mergeCell ref="G38:H38"/>
    <mergeCell ref="P38:Q38"/>
    <mergeCell ref="A37:E37"/>
    <mergeCell ref="F37:F38"/>
    <mergeCell ref="G37:H37"/>
    <mergeCell ref="I37:I38"/>
    <mergeCell ref="B9:E9"/>
    <mergeCell ref="F11:H11"/>
    <mergeCell ref="I11:K11"/>
    <mergeCell ref="A12:E12"/>
    <mergeCell ref="F12:G12"/>
    <mergeCell ref="I12:J12"/>
    <mergeCell ref="A3:M3"/>
    <mergeCell ref="A4:M4"/>
    <mergeCell ref="A5:M5"/>
    <mergeCell ref="B8:E8"/>
  </mergeCells>
  <printOptions/>
  <pageMargins left="0.6" right="0.23" top="0.48" bottom="0.51" header="0.5" footer="0.5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35"/>
  <sheetViews>
    <sheetView view="pageBreakPreview" zoomScaleSheetLayoutView="100" workbookViewId="0" topLeftCell="B1">
      <selection activeCell="E13" sqref="E13"/>
    </sheetView>
  </sheetViews>
  <sheetFormatPr defaultColWidth="9.00390625" defaultRowHeight="12.75"/>
  <cols>
    <col min="1" max="1" width="4.375" style="211" customWidth="1"/>
    <col min="2" max="2" width="41.75390625" style="211" customWidth="1"/>
    <col min="3" max="3" width="8.875" style="211" customWidth="1"/>
    <col min="4" max="4" width="8.125" style="211" customWidth="1"/>
    <col min="5" max="5" width="7.75390625" style="211" customWidth="1"/>
    <col min="6" max="6" width="7.625" style="211" customWidth="1"/>
    <col min="7" max="7" width="11.625" style="211" customWidth="1"/>
    <col min="8" max="8" width="7.25390625" style="211" customWidth="1"/>
    <col min="9" max="9" width="7.375" style="211" customWidth="1"/>
    <col min="10" max="10" width="11.625" style="211" customWidth="1"/>
    <col min="11" max="11" width="5.00390625" style="211" customWidth="1"/>
    <col min="12" max="13" width="8.75390625" style="211" customWidth="1"/>
    <col min="14" max="14" width="10.875" style="211" customWidth="1"/>
    <col min="15" max="15" width="4.25390625" style="211" customWidth="1"/>
    <col min="16" max="16" width="7.25390625" style="211" customWidth="1"/>
    <col min="17" max="17" width="7.75390625" style="211" customWidth="1"/>
    <col min="18" max="18" width="9.75390625" style="211" customWidth="1"/>
    <col min="19" max="19" width="5.375" style="211" customWidth="1"/>
    <col min="20" max="16384" width="9.125" style="211" customWidth="1"/>
  </cols>
  <sheetData>
    <row r="1" spans="2:18" ht="19.5" customHeight="1">
      <c r="B1" s="927" t="s">
        <v>147</v>
      </c>
      <c r="C1" s="927"/>
      <c r="D1" s="927"/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</row>
    <row r="2" spans="2:18" ht="19.5" customHeight="1" thickBot="1">
      <c r="B2" s="290"/>
      <c r="C2" s="293" t="s">
        <v>32</v>
      </c>
      <c r="D2" s="293" t="s">
        <v>102</v>
      </c>
      <c r="E2" s="335" t="s">
        <v>37</v>
      </c>
      <c r="F2" s="336" t="s">
        <v>103</v>
      </c>
      <c r="G2" s="335" t="s">
        <v>37</v>
      </c>
      <c r="H2" s="336" t="s">
        <v>104</v>
      </c>
      <c r="I2" s="335" t="s">
        <v>37</v>
      </c>
      <c r="J2" s="297"/>
      <c r="K2" s="297"/>
      <c r="L2" s="297"/>
      <c r="M2" s="297"/>
      <c r="N2" s="297"/>
      <c r="O2" s="297"/>
      <c r="P2" s="297"/>
      <c r="Q2" s="194"/>
      <c r="R2" s="12"/>
    </row>
    <row r="3" spans="2:18" ht="19.5" customHeight="1">
      <c r="B3" s="337" t="s">
        <v>29</v>
      </c>
      <c r="C3" s="288">
        <v>9.64</v>
      </c>
      <c r="D3" s="213">
        <v>10.41</v>
      </c>
      <c r="E3" s="338">
        <f>D3/C3*100</f>
        <v>107.9875518672199</v>
      </c>
      <c r="F3" s="339">
        <v>12.1</v>
      </c>
      <c r="G3" s="340">
        <f>F3/D3*100</f>
        <v>116.23439000960613</v>
      </c>
      <c r="H3" s="213">
        <v>13.82</v>
      </c>
      <c r="I3" s="340">
        <f>H3/F3*100</f>
        <v>114.21487603305786</v>
      </c>
      <c r="J3" s="298"/>
      <c r="K3" s="297"/>
      <c r="L3" s="297"/>
      <c r="M3" s="297"/>
      <c r="N3" s="297"/>
      <c r="O3" s="297"/>
      <c r="P3" s="297"/>
      <c r="Q3" s="212"/>
      <c r="R3" s="12"/>
    </row>
    <row r="4" spans="2:18" ht="19.5" customHeight="1">
      <c r="B4" s="341" t="s">
        <v>30</v>
      </c>
      <c r="C4" s="342">
        <v>8.26</v>
      </c>
      <c r="D4" s="342">
        <v>8.92</v>
      </c>
      <c r="E4" s="343">
        <f>D4/C4*100</f>
        <v>107.99031476997578</v>
      </c>
      <c r="F4" s="342">
        <v>10.36</v>
      </c>
      <c r="G4" s="344">
        <f>F4/D4*100</f>
        <v>116.14349775784754</v>
      </c>
      <c r="H4" s="342">
        <v>11.87</v>
      </c>
      <c r="I4" s="344">
        <f>H4/F4*100</f>
        <v>114.57528957528957</v>
      </c>
      <c r="J4" s="298"/>
      <c r="K4" s="297"/>
      <c r="L4" s="297"/>
      <c r="M4" s="297"/>
      <c r="N4" s="297"/>
      <c r="O4" s="297"/>
      <c r="P4" s="297"/>
      <c r="Q4" s="212"/>
      <c r="R4" s="12"/>
    </row>
    <row r="5" spans="2:18" ht="19.5" customHeight="1" thickBot="1">
      <c r="B5" s="346"/>
      <c r="C5" s="347">
        <f>SUM(C3:C4)</f>
        <v>17.9</v>
      </c>
      <c r="D5" s="347">
        <f>SUM(D3:D4)</f>
        <v>19.33</v>
      </c>
      <c r="E5" s="348">
        <f>D5/C5*100</f>
        <v>107.98882681564245</v>
      </c>
      <c r="F5" s="347">
        <f>SUM(F3:F4)</f>
        <v>22.46</v>
      </c>
      <c r="G5" s="349">
        <f>F5/D5*100</f>
        <v>116.19244697361614</v>
      </c>
      <c r="H5" s="347">
        <f>SUM(H3:H4)</f>
        <v>25.689999999999998</v>
      </c>
      <c r="I5" s="350">
        <f>H5/F5*100</f>
        <v>114.38112199465715</v>
      </c>
      <c r="J5" s="257"/>
      <c r="K5" s="256"/>
      <c r="L5" s="256"/>
      <c r="M5" s="256"/>
      <c r="N5" s="256"/>
      <c r="O5" s="256"/>
      <c r="P5" s="256"/>
      <c r="Q5" s="212"/>
      <c r="R5" s="12"/>
    </row>
    <row r="6" spans="1:17" ht="19.5" customHeight="1" thickBot="1">
      <c r="A6" s="221"/>
      <c r="B6" s="291" t="s">
        <v>138</v>
      </c>
      <c r="C6" s="289">
        <v>5.96</v>
      </c>
      <c r="D6" s="292">
        <v>5.96</v>
      </c>
      <c r="E6" s="345">
        <f>D6/C6*100</f>
        <v>100</v>
      </c>
      <c r="F6" s="272">
        <v>6.49</v>
      </c>
      <c r="G6" s="296">
        <f>F6/D6*100</f>
        <v>108.89261744966443</v>
      </c>
      <c r="H6" s="294">
        <v>7.5</v>
      </c>
      <c r="I6" s="295">
        <f>H6/F6*100</f>
        <v>115.56240369799691</v>
      </c>
      <c r="J6" s="256"/>
      <c r="K6" s="256"/>
      <c r="L6" s="256"/>
      <c r="M6" s="256"/>
      <c r="N6" s="299"/>
      <c r="O6" s="256"/>
      <c r="P6" s="256"/>
      <c r="Q6" s="212"/>
    </row>
    <row r="7" spans="1:19" ht="23.25" customHeight="1">
      <c r="A7" s="925" t="s">
        <v>143</v>
      </c>
      <c r="B7" s="923" t="s">
        <v>144</v>
      </c>
      <c r="C7" s="931" t="s">
        <v>47</v>
      </c>
      <c r="D7" s="932"/>
      <c r="E7" s="928" t="s">
        <v>15</v>
      </c>
      <c r="F7" s="928"/>
      <c r="G7" s="928"/>
      <c r="H7" s="929" t="s">
        <v>105</v>
      </c>
      <c r="I7" s="928"/>
      <c r="J7" s="930"/>
      <c r="K7" s="251" t="s">
        <v>37</v>
      </c>
      <c r="L7" s="929" t="s">
        <v>106</v>
      </c>
      <c r="M7" s="928"/>
      <c r="N7" s="930"/>
      <c r="O7" s="251" t="s">
        <v>37</v>
      </c>
      <c r="P7" s="929" t="s">
        <v>107</v>
      </c>
      <c r="Q7" s="928"/>
      <c r="R7" s="930"/>
      <c r="S7" s="364" t="s">
        <v>37</v>
      </c>
    </row>
    <row r="8" spans="1:19" ht="33.75" customHeight="1">
      <c r="A8" s="926"/>
      <c r="B8" s="924"/>
      <c r="C8" s="300" t="s">
        <v>145</v>
      </c>
      <c r="D8" s="301" t="s">
        <v>146</v>
      </c>
      <c r="E8" s="921" t="s">
        <v>139</v>
      </c>
      <c r="F8" s="921"/>
      <c r="G8" s="921"/>
      <c r="H8" s="920" t="s">
        <v>139</v>
      </c>
      <c r="I8" s="921"/>
      <c r="J8" s="922"/>
      <c r="K8" s="273"/>
      <c r="L8" s="920" t="s">
        <v>139</v>
      </c>
      <c r="M8" s="921"/>
      <c r="N8" s="922"/>
      <c r="O8" s="273"/>
      <c r="P8" s="920" t="s">
        <v>139</v>
      </c>
      <c r="Q8" s="921"/>
      <c r="R8" s="922"/>
      <c r="S8" s="365"/>
    </row>
    <row r="9" spans="1:19" ht="19.5" customHeight="1" thickBot="1">
      <c r="A9" s="287"/>
      <c r="B9" s="268"/>
      <c r="C9" s="302"/>
      <c r="D9" s="303"/>
      <c r="E9" s="286" t="s">
        <v>140</v>
      </c>
      <c r="F9" s="274" t="s">
        <v>142</v>
      </c>
      <c r="G9" s="275" t="s">
        <v>141</v>
      </c>
      <c r="H9" s="276" t="s">
        <v>140</v>
      </c>
      <c r="I9" s="277" t="s">
        <v>142</v>
      </c>
      <c r="J9" s="278" t="s">
        <v>141</v>
      </c>
      <c r="K9" s="351"/>
      <c r="L9" s="276" t="s">
        <v>140</v>
      </c>
      <c r="M9" s="277" t="s">
        <v>142</v>
      </c>
      <c r="N9" s="278" t="s">
        <v>141</v>
      </c>
      <c r="O9" s="351"/>
      <c r="P9" s="276" t="s">
        <v>140</v>
      </c>
      <c r="Q9" s="277" t="s">
        <v>142</v>
      </c>
      <c r="R9" s="278" t="s">
        <v>141</v>
      </c>
      <c r="S9" s="366"/>
    </row>
    <row r="10" spans="1:19" ht="19.5" customHeight="1" thickBot="1">
      <c r="A10" s="264" t="s">
        <v>108</v>
      </c>
      <c r="B10" s="226" t="s">
        <v>109</v>
      </c>
      <c r="C10" s="304">
        <v>1</v>
      </c>
      <c r="D10" s="305"/>
      <c r="E10" s="265">
        <f>C10*C3</f>
        <v>9.64</v>
      </c>
      <c r="F10" s="266"/>
      <c r="G10" s="267">
        <f>E10+F10</f>
        <v>9.64</v>
      </c>
      <c r="H10" s="265">
        <v>10.41</v>
      </c>
      <c r="I10" s="266"/>
      <c r="J10" s="267">
        <v>10.41</v>
      </c>
      <c r="K10" s="355">
        <f>J10/G10*100</f>
        <v>107.9875518672199</v>
      </c>
      <c r="L10" s="265">
        <v>12.1</v>
      </c>
      <c r="M10" s="266"/>
      <c r="N10" s="267">
        <v>12.1</v>
      </c>
      <c r="O10" s="355">
        <f>N10/J10*100</f>
        <v>116.23439000960613</v>
      </c>
      <c r="P10" s="265">
        <v>13.82</v>
      </c>
      <c r="Q10" s="266"/>
      <c r="R10" s="267">
        <v>13.82</v>
      </c>
      <c r="S10" s="367">
        <f>R10/N10*100</f>
        <v>114.21487603305786</v>
      </c>
    </row>
    <row r="11" spans="1:19" ht="19.5" customHeight="1" thickBot="1">
      <c r="A11" s="264" t="s">
        <v>110</v>
      </c>
      <c r="B11" s="226" t="s">
        <v>111</v>
      </c>
      <c r="C11" s="306"/>
      <c r="D11" s="305"/>
      <c r="E11" s="237"/>
      <c r="F11" s="224"/>
      <c r="G11" s="238"/>
      <c r="H11" s="237"/>
      <c r="I11" s="224"/>
      <c r="J11" s="238"/>
      <c r="K11" s="352"/>
      <c r="L11" s="237"/>
      <c r="M11" s="224"/>
      <c r="N11" s="238"/>
      <c r="O11" s="352"/>
      <c r="P11" s="237"/>
      <c r="Q11" s="224"/>
      <c r="R11" s="238"/>
      <c r="S11" s="368"/>
    </row>
    <row r="12" spans="1:19" ht="19.5" customHeight="1">
      <c r="A12" s="217"/>
      <c r="B12" s="227" t="s">
        <v>112</v>
      </c>
      <c r="C12" s="307">
        <v>1.5</v>
      </c>
      <c r="D12" s="308"/>
      <c r="E12" s="255">
        <f>C12*$C$3</f>
        <v>14.46</v>
      </c>
      <c r="F12" s="232"/>
      <c r="G12" s="239">
        <f>E12+F12</f>
        <v>14.46</v>
      </c>
      <c r="H12" s="255">
        <v>15.615</v>
      </c>
      <c r="I12" s="232"/>
      <c r="J12" s="239">
        <v>15.615</v>
      </c>
      <c r="K12" s="354">
        <f>J12/G12*100</f>
        <v>107.9875518672199</v>
      </c>
      <c r="L12" s="255">
        <v>18.15</v>
      </c>
      <c r="M12" s="232"/>
      <c r="N12" s="239">
        <v>18.15</v>
      </c>
      <c r="O12" s="354">
        <f>N12/J12*100</f>
        <v>116.23439000960613</v>
      </c>
      <c r="P12" s="255">
        <v>20.73</v>
      </c>
      <c r="Q12" s="232"/>
      <c r="R12" s="239">
        <v>20.73</v>
      </c>
      <c r="S12" s="358">
        <f aca="true" t="shared" si="0" ref="S12:S35">R12/N12*100</f>
        <v>114.21487603305786</v>
      </c>
    </row>
    <row r="13" spans="1:19" ht="19.5" customHeight="1">
      <c r="A13" s="217"/>
      <c r="B13" s="228" t="s">
        <v>113</v>
      </c>
      <c r="C13" s="309">
        <v>3</v>
      </c>
      <c r="D13" s="310"/>
      <c r="E13" s="233">
        <f aca="true" t="shared" si="1" ref="E13:E35">C13*$C$3</f>
        <v>28.92</v>
      </c>
      <c r="F13" s="232"/>
      <c r="G13" s="239">
        <f aca="true" t="shared" si="2" ref="G13:G20">E13+F13</f>
        <v>28.92</v>
      </c>
      <c r="H13" s="233">
        <v>31.23</v>
      </c>
      <c r="I13" s="232"/>
      <c r="J13" s="239">
        <v>31.23</v>
      </c>
      <c r="K13" s="354">
        <f aca="true" t="shared" si="3" ref="K13:K20">J13/G13*100</f>
        <v>107.9875518672199</v>
      </c>
      <c r="L13" s="233">
        <v>36.3</v>
      </c>
      <c r="M13" s="232"/>
      <c r="N13" s="239">
        <v>36.3</v>
      </c>
      <c r="O13" s="354">
        <f aca="true" t="shared" si="4" ref="O13:O20">N13/J13*100</f>
        <v>116.23439000960613</v>
      </c>
      <c r="P13" s="233">
        <v>41.46</v>
      </c>
      <c r="Q13" s="232"/>
      <c r="R13" s="239">
        <v>41.46</v>
      </c>
      <c r="S13" s="358">
        <f t="shared" si="0"/>
        <v>114.21487603305786</v>
      </c>
    </row>
    <row r="14" spans="1:19" ht="19.5" customHeight="1">
      <c r="A14" s="217"/>
      <c r="B14" s="228" t="s">
        <v>114</v>
      </c>
      <c r="C14" s="309"/>
      <c r="D14" s="311"/>
      <c r="E14" s="233"/>
      <c r="F14" s="232"/>
      <c r="G14" s="239"/>
      <c r="H14" s="233"/>
      <c r="I14" s="232"/>
      <c r="J14" s="239"/>
      <c r="K14" s="354"/>
      <c r="L14" s="233"/>
      <c r="M14" s="232"/>
      <c r="N14" s="239"/>
      <c r="O14" s="354"/>
      <c r="P14" s="233"/>
      <c r="Q14" s="232"/>
      <c r="R14" s="239"/>
      <c r="S14" s="358"/>
    </row>
    <row r="15" spans="1:19" ht="19.5" customHeight="1">
      <c r="A15" s="217"/>
      <c r="B15" s="228" t="s">
        <v>4</v>
      </c>
      <c r="C15" s="312">
        <v>3.7</v>
      </c>
      <c r="D15" s="310">
        <v>3.7</v>
      </c>
      <c r="E15" s="233">
        <f t="shared" si="1"/>
        <v>35.668000000000006</v>
      </c>
      <c r="F15" s="244">
        <f aca="true" t="shared" si="5" ref="F15:F20">D15*$C$4</f>
        <v>30.562</v>
      </c>
      <c r="G15" s="239">
        <f t="shared" si="2"/>
        <v>66.23</v>
      </c>
      <c r="H15" s="233">
        <v>38.517</v>
      </c>
      <c r="I15" s="244">
        <v>33.004</v>
      </c>
      <c r="J15" s="239">
        <v>71.521</v>
      </c>
      <c r="K15" s="354">
        <f t="shared" si="3"/>
        <v>107.98882681564245</v>
      </c>
      <c r="L15" s="233">
        <v>44.77</v>
      </c>
      <c r="M15" s="244">
        <v>38.332</v>
      </c>
      <c r="N15" s="239">
        <v>83.102</v>
      </c>
      <c r="O15" s="354">
        <f t="shared" si="4"/>
        <v>116.19244697361614</v>
      </c>
      <c r="P15" s="233">
        <v>51.134</v>
      </c>
      <c r="Q15" s="244">
        <v>43.919</v>
      </c>
      <c r="R15" s="239">
        <v>95.053</v>
      </c>
      <c r="S15" s="358">
        <f t="shared" si="0"/>
        <v>114.38112199465715</v>
      </c>
    </row>
    <row r="16" spans="1:19" ht="19.5" customHeight="1">
      <c r="A16" s="217"/>
      <c r="B16" s="228" t="s">
        <v>115</v>
      </c>
      <c r="C16" s="309">
        <v>4.6</v>
      </c>
      <c r="D16" s="313">
        <v>4.6</v>
      </c>
      <c r="E16" s="233">
        <f t="shared" si="1"/>
        <v>44.344</v>
      </c>
      <c r="F16" s="244">
        <f t="shared" si="5"/>
        <v>37.995999999999995</v>
      </c>
      <c r="G16" s="239">
        <f t="shared" si="2"/>
        <v>82.34</v>
      </c>
      <c r="H16" s="233">
        <v>47.885999999999996</v>
      </c>
      <c r="I16" s="244">
        <v>41.032</v>
      </c>
      <c r="J16" s="239">
        <v>88.91799999999999</v>
      </c>
      <c r="K16" s="354">
        <f t="shared" si="3"/>
        <v>107.98882681564244</v>
      </c>
      <c r="L16" s="233">
        <v>55.66</v>
      </c>
      <c r="M16" s="244">
        <v>47.65599999999999</v>
      </c>
      <c r="N16" s="239">
        <v>103.31599999999999</v>
      </c>
      <c r="O16" s="354">
        <f t="shared" si="4"/>
        <v>116.19244697361614</v>
      </c>
      <c r="P16" s="233">
        <v>63.571999999999996</v>
      </c>
      <c r="Q16" s="244">
        <v>54.60199999999999</v>
      </c>
      <c r="R16" s="239">
        <v>118.17399999999998</v>
      </c>
      <c r="S16" s="358">
        <f t="shared" si="0"/>
        <v>114.38112199465715</v>
      </c>
    </row>
    <row r="17" spans="1:19" ht="18.75" customHeight="1">
      <c r="A17" s="217"/>
      <c r="B17" s="228" t="s">
        <v>17</v>
      </c>
      <c r="C17" s="309">
        <v>4</v>
      </c>
      <c r="D17" s="313">
        <v>6.2</v>
      </c>
      <c r="E17" s="233">
        <f t="shared" si="1"/>
        <v>38.56</v>
      </c>
      <c r="F17" s="244">
        <f t="shared" si="5"/>
        <v>51.212</v>
      </c>
      <c r="G17" s="239">
        <f t="shared" si="2"/>
        <v>89.772</v>
      </c>
      <c r="H17" s="233">
        <v>41.64</v>
      </c>
      <c r="I17" s="244">
        <v>55.304</v>
      </c>
      <c r="J17" s="239">
        <v>96.944</v>
      </c>
      <c r="K17" s="354">
        <f t="shared" si="3"/>
        <v>107.98912801318896</v>
      </c>
      <c r="L17" s="233">
        <v>48.4</v>
      </c>
      <c r="M17" s="244">
        <v>64.232</v>
      </c>
      <c r="N17" s="239">
        <v>112.632</v>
      </c>
      <c r="O17" s="354">
        <f t="shared" si="4"/>
        <v>116.18253837266876</v>
      </c>
      <c r="P17" s="233">
        <v>55.28</v>
      </c>
      <c r="Q17" s="244">
        <v>73.594</v>
      </c>
      <c r="R17" s="239">
        <v>128.874</v>
      </c>
      <c r="S17" s="358">
        <f t="shared" si="0"/>
        <v>114.4204133816322</v>
      </c>
    </row>
    <row r="18" spans="1:19" ht="28.5" customHeight="1">
      <c r="A18" s="215"/>
      <c r="B18" s="229" t="s">
        <v>116</v>
      </c>
      <c r="C18" s="314">
        <v>4.6</v>
      </c>
      <c r="D18" s="315">
        <v>4.6</v>
      </c>
      <c r="E18" s="234">
        <f t="shared" si="1"/>
        <v>44.344</v>
      </c>
      <c r="F18" s="253">
        <f t="shared" si="5"/>
        <v>37.995999999999995</v>
      </c>
      <c r="G18" s="240">
        <f t="shared" si="2"/>
        <v>82.34</v>
      </c>
      <c r="H18" s="234">
        <v>47.885999999999996</v>
      </c>
      <c r="I18" s="253">
        <v>41.032</v>
      </c>
      <c r="J18" s="240">
        <v>88.91799999999999</v>
      </c>
      <c r="K18" s="354">
        <f t="shared" si="3"/>
        <v>107.98882681564244</v>
      </c>
      <c r="L18" s="234">
        <v>55.66</v>
      </c>
      <c r="M18" s="253">
        <v>47.65599999999999</v>
      </c>
      <c r="N18" s="240">
        <v>103.31599999999999</v>
      </c>
      <c r="O18" s="354">
        <f t="shared" si="4"/>
        <v>116.19244697361614</v>
      </c>
      <c r="P18" s="234">
        <v>63.571999999999996</v>
      </c>
      <c r="Q18" s="253">
        <v>54.60199999999999</v>
      </c>
      <c r="R18" s="240">
        <v>118.17399999999998</v>
      </c>
      <c r="S18" s="358">
        <f t="shared" si="0"/>
        <v>114.38112199465715</v>
      </c>
    </row>
    <row r="19" spans="1:19" ht="30.75" customHeight="1">
      <c r="A19" s="217"/>
      <c r="B19" s="230" t="s">
        <v>117</v>
      </c>
      <c r="C19" s="316">
        <v>5.5</v>
      </c>
      <c r="D19" s="317">
        <v>8.7</v>
      </c>
      <c r="E19" s="234">
        <f t="shared" si="1"/>
        <v>53.02</v>
      </c>
      <c r="F19" s="253">
        <f t="shared" si="5"/>
        <v>71.862</v>
      </c>
      <c r="G19" s="240">
        <f t="shared" si="2"/>
        <v>124.882</v>
      </c>
      <c r="H19" s="234">
        <v>57.255</v>
      </c>
      <c r="I19" s="253">
        <v>77.604</v>
      </c>
      <c r="J19" s="240">
        <v>134.859</v>
      </c>
      <c r="K19" s="354">
        <f t="shared" si="3"/>
        <v>107.98914174981182</v>
      </c>
      <c r="L19" s="234">
        <v>66.55</v>
      </c>
      <c r="M19" s="253">
        <v>90.13199999999999</v>
      </c>
      <c r="N19" s="240">
        <v>156.682</v>
      </c>
      <c r="O19" s="354">
        <f t="shared" si="4"/>
        <v>116.18208647550404</v>
      </c>
      <c r="P19" s="234">
        <v>76.01</v>
      </c>
      <c r="Q19" s="253">
        <v>103.26899999999999</v>
      </c>
      <c r="R19" s="240">
        <v>179.279</v>
      </c>
      <c r="S19" s="358">
        <f t="shared" si="0"/>
        <v>114.42220548627155</v>
      </c>
    </row>
    <row r="20" spans="1:19" ht="45" customHeight="1" thickBot="1">
      <c r="A20" s="220"/>
      <c r="B20" s="231" t="s">
        <v>118</v>
      </c>
      <c r="C20" s="318">
        <v>6.8</v>
      </c>
      <c r="D20" s="319">
        <v>6.8</v>
      </c>
      <c r="E20" s="235">
        <f t="shared" si="1"/>
        <v>65.552</v>
      </c>
      <c r="F20" s="254">
        <f t="shared" si="5"/>
        <v>56.168</v>
      </c>
      <c r="G20" s="241">
        <f t="shared" si="2"/>
        <v>121.72</v>
      </c>
      <c r="H20" s="235">
        <v>70.788</v>
      </c>
      <c r="I20" s="254">
        <v>60.656</v>
      </c>
      <c r="J20" s="241">
        <v>131.45</v>
      </c>
      <c r="K20" s="354">
        <f t="shared" si="3"/>
        <v>107.99375616168254</v>
      </c>
      <c r="L20" s="235">
        <v>82.28</v>
      </c>
      <c r="M20" s="254">
        <v>70.448</v>
      </c>
      <c r="N20" s="241">
        <v>152.728</v>
      </c>
      <c r="O20" s="354">
        <f t="shared" si="4"/>
        <v>116.18714340053253</v>
      </c>
      <c r="P20" s="235">
        <v>93.976</v>
      </c>
      <c r="Q20" s="254">
        <v>80.716</v>
      </c>
      <c r="R20" s="241">
        <v>174.7</v>
      </c>
      <c r="S20" s="358">
        <f t="shared" si="0"/>
        <v>114.38636006495206</v>
      </c>
    </row>
    <row r="21" spans="1:19" ht="19.5" customHeight="1" thickBot="1">
      <c r="A21" s="283" t="s">
        <v>119</v>
      </c>
      <c r="B21" s="917" t="s">
        <v>120</v>
      </c>
      <c r="C21" s="918"/>
      <c r="D21" s="918"/>
      <c r="E21" s="918"/>
      <c r="F21" s="918"/>
      <c r="G21" s="918"/>
      <c r="H21" s="918"/>
      <c r="I21" s="918"/>
      <c r="J21" s="919"/>
      <c r="K21" s="225"/>
      <c r="L21" s="222"/>
      <c r="M21" s="222"/>
      <c r="N21" s="222"/>
      <c r="O21" s="222"/>
      <c r="P21" s="222"/>
      <c r="Q21" s="222"/>
      <c r="R21" s="284"/>
      <c r="S21" s="369"/>
    </row>
    <row r="22" spans="1:19" s="218" customFormat="1" ht="19.5" customHeight="1">
      <c r="A22" s="219"/>
      <c r="B22" s="227" t="s">
        <v>121</v>
      </c>
      <c r="C22" s="320">
        <v>5.5</v>
      </c>
      <c r="D22" s="321">
        <v>5.5</v>
      </c>
      <c r="E22" s="245">
        <f t="shared" si="1"/>
        <v>53.02</v>
      </c>
      <c r="F22" s="252">
        <f>D22*$C$4</f>
        <v>45.43</v>
      </c>
      <c r="G22" s="261">
        <f>E22+F22</f>
        <v>98.45</v>
      </c>
      <c r="H22" s="245">
        <v>57.255</v>
      </c>
      <c r="I22" s="252">
        <v>49.06</v>
      </c>
      <c r="J22" s="261">
        <v>106.315</v>
      </c>
      <c r="K22" s="356">
        <f>J22/G22*100</f>
        <v>107.98882681564245</v>
      </c>
      <c r="L22" s="245">
        <v>66.55</v>
      </c>
      <c r="M22" s="252">
        <v>56.98</v>
      </c>
      <c r="N22" s="261">
        <v>123.53</v>
      </c>
      <c r="O22" s="362">
        <f>N22/J22*100</f>
        <v>116.19244697361614</v>
      </c>
      <c r="P22" s="245">
        <v>76.01</v>
      </c>
      <c r="Q22" s="252">
        <v>65.285</v>
      </c>
      <c r="R22" s="261">
        <v>141.295</v>
      </c>
      <c r="S22" s="362">
        <f t="shared" si="0"/>
        <v>114.38112199465715</v>
      </c>
    </row>
    <row r="23" spans="1:19" s="218" customFormat="1" ht="19.5" customHeight="1">
      <c r="A23" s="219"/>
      <c r="B23" s="228" t="s">
        <v>122</v>
      </c>
      <c r="C23" s="314">
        <v>6.8</v>
      </c>
      <c r="D23" s="315">
        <v>6.8</v>
      </c>
      <c r="E23" s="246">
        <f t="shared" si="1"/>
        <v>65.552</v>
      </c>
      <c r="F23" s="244">
        <f>D23*$C$4</f>
        <v>56.168</v>
      </c>
      <c r="G23" s="239">
        <f>E23+F23</f>
        <v>121.72</v>
      </c>
      <c r="H23" s="246">
        <v>70.788</v>
      </c>
      <c r="I23" s="244">
        <v>60.656</v>
      </c>
      <c r="J23" s="239">
        <v>131.45</v>
      </c>
      <c r="K23" s="357">
        <f>J23/G23*100</f>
        <v>107.99375616168254</v>
      </c>
      <c r="L23" s="246">
        <v>82.28</v>
      </c>
      <c r="M23" s="244">
        <v>70.448</v>
      </c>
      <c r="N23" s="239">
        <v>152.728</v>
      </c>
      <c r="O23" s="363">
        <f>N23/J23*100</f>
        <v>116.18714340053253</v>
      </c>
      <c r="P23" s="246">
        <v>93.976</v>
      </c>
      <c r="Q23" s="244">
        <v>80.716</v>
      </c>
      <c r="R23" s="239">
        <v>174.7</v>
      </c>
      <c r="S23" s="363">
        <f t="shared" si="0"/>
        <v>114.38636006495206</v>
      </c>
    </row>
    <row r="24" spans="1:19" ht="19.5" customHeight="1">
      <c r="A24" s="217"/>
      <c r="B24" s="228" t="s">
        <v>123</v>
      </c>
      <c r="C24" s="322">
        <v>5.5</v>
      </c>
      <c r="D24" s="323">
        <v>9.4</v>
      </c>
      <c r="E24" s="246">
        <f t="shared" si="1"/>
        <v>53.02</v>
      </c>
      <c r="F24" s="244">
        <f>D24*$C$4</f>
        <v>77.644</v>
      </c>
      <c r="G24" s="239">
        <f>E24+F24</f>
        <v>130.66400000000002</v>
      </c>
      <c r="H24" s="246">
        <v>57.255</v>
      </c>
      <c r="I24" s="244">
        <v>83.848</v>
      </c>
      <c r="J24" s="239">
        <v>141.11</v>
      </c>
      <c r="K24" s="357">
        <f>J24/G24*100</f>
        <v>107.99455090920222</v>
      </c>
      <c r="L24" s="246">
        <v>66.55</v>
      </c>
      <c r="M24" s="244">
        <v>97.384</v>
      </c>
      <c r="N24" s="239">
        <v>163.934</v>
      </c>
      <c r="O24" s="363">
        <f>N24/J24*100</f>
        <v>116.17461554815391</v>
      </c>
      <c r="P24" s="246">
        <v>76.01</v>
      </c>
      <c r="Q24" s="244">
        <v>111.578</v>
      </c>
      <c r="R24" s="239">
        <v>187.58800000000002</v>
      </c>
      <c r="S24" s="363">
        <f t="shared" si="0"/>
        <v>114.42897751534156</v>
      </c>
    </row>
    <row r="25" spans="1:19" ht="19.5" customHeight="1">
      <c r="A25" s="217"/>
      <c r="B25" s="230" t="s">
        <v>124</v>
      </c>
      <c r="C25" s="324">
        <v>6.8</v>
      </c>
      <c r="D25" s="317">
        <v>6.8</v>
      </c>
      <c r="E25" s="246">
        <f t="shared" si="1"/>
        <v>65.552</v>
      </c>
      <c r="F25" s="244">
        <f>D25*$C$4</f>
        <v>56.168</v>
      </c>
      <c r="G25" s="239">
        <f>E25+F25</f>
        <v>121.72</v>
      </c>
      <c r="H25" s="246">
        <v>70.788</v>
      </c>
      <c r="I25" s="244">
        <v>60.656</v>
      </c>
      <c r="J25" s="239">
        <v>131.45</v>
      </c>
      <c r="K25" s="358">
        <f>J25/G25*100</f>
        <v>107.99375616168254</v>
      </c>
      <c r="L25" s="246">
        <v>82.28</v>
      </c>
      <c r="M25" s="244">
        <v>70.448</v>
      </c>
      <c r="N25" s="239">
        <v>152.728</v>
      </c>
      <c r="O25" s="363">
        <f>N25/J25*100</f>
        <v>116.18714340053253</v>
      </c>
      <c r="P25" s="246">
        <v>93.976</v>
      </c>
      <c r="Q25" s="244">
        <v>80.716</v>
      </c>
      <c r="R25" s="239">
        <v>174.7</v>
      </c>
      <c r="S25" s="363">
        <f t="shared" si="0"/>
        <v>114.38636006495206</v>
      </c>
    </row>
    <row r="26" spans="1:19" ht="19.5" customHeight="1" thickBot="1">
      <c r="A26" s="283" t="s">
        <v>125</v>
      </c>
      <c r="B26" s="223" t="s">
        <v>126</v>
      </c>
      <c r="C26" s="325"/>
      <c r="D26" s="326"/>
      <c r="E26" s="247"/>
      <c r="F26" s="224"/>
      <c r="G26" s="250"/>
      <c r="H26" s="247"/>
      <c r="I26" s="224"/>
      <c r="J26" s="250"/>
      <c r="K26" s="353"/>
      <c r="L26" s="247"/>
      <c r="M26" s="224"/>
      <c r="N26" s="250"/>
      <c r="O26" s="353"/>
      <c r="P26" s="247"/>
      <c r="Q26" s="224"/>
      <c r="R26" s="250"/>
      <c r="S26" s="370"/>
    </row>
    <row r="27" spans="1:19" ht="19.5" customHeight="1">
      <c r="A27" s="285"/>
      <c r="B27" s="242" t="s">
        <v>127</v>
      </c>
      <c r="C27" s="307">
        <v>0.4</v>
      </c>
      <c r="D27" s="328"/>
      <c r="E27" s="245">
        <f t="shared" si="1"/>
        <v>3.8560000000000003</v>
      </c>
      <c r="F27" s="259"/>
      <c r="G27" s="239">
        <f>E27</f>
        <v>3.8560000000000003</v>
      </c>
      <c r="H27" s="245">
        <v>4.164000000000001</v>
      </c>
      <c r="I27" s="259"/>
      <c r="J27" s="239">
        <v>4.164000000000001</v>
      </c>
      <c r="K27" s="354">
        <f>J27/G27*100</f>
        <v>107.98755186721993</v>
      </c>
      <c r="L27" s="245">
        <v>4.84</v>
      </c>
      <c r="M27" s="259"/>
      <c r="N27" s="239">
        <v>4.84</v>
      </c>
      <c r="O27" s="354">
        <f>N27/J27*100</f>
        <v>116.23439000960613</v>
      </c>
      <c r="P27" s="245">
        <v>5.5280000000000005</v>
      </c>
      <c r="Q27" s="259"/>
      <c r="R27" s="239">
        <v>5.5280000000000005</v>
      </c>
      <c r="S27" s="358">
        <f t="shared" si="0"/>
        <v>114.21487603305786</v>
      </c>
    </row>
    <row r="28" spans="1:19" ht="19.5" customHeight="1">
      <c r="A28" s="285"/>
      <c r="B28" s="243" t="s">
        <v>128</v>
      </c>
      <c r="C28" s="312">
        <v>0.24</v>
      </c>
      <c r="D28" s="329"/>
      <c r="E28" s="248">
        <f t="shared" si="1"/>
        <v>2.3136</v>
      </c>
      <c r="F28" s="214"/>
      <c r="G28" s="262">
        <f>E28</f>
        <v>2.3136</v>
      </c>
      <c r="H28" s="248">
        <v>2.4983999999999997</v>
      </c>
      <c r="I28" s="214"/>
      <c r="J28" s="262">
        <v>2.4983999999999997</v>
      </c>
      <c r="K28" s="354">
        <f>J28/G28*100</f>
        <v>107.9875518672199</v>
      </c>
      <c r="L28" s="248">
        <v>2.904</v>
      </c>
      <c r="M28" s="214"/>
      <c r="N28" s="262">
        <v>2.904</v>
      </c>
      <c r="O28" s="354">
        <f>N28/J28*100</f>
        <v>116.23439000960616</v>
      </c>
      <c r="P28" s="248">
        <v>3.3167999999999997</v>
      </c>
      <c r="Q28" s="214"/>
      <c r="R28" s="262">
        <v>3.3167999999999997</v>
      </c>
      <c r="S28" s="358">
        <f t="shared" si="0"/>
        <v>114.21487603305785</v>
      </c>
    </row>
    <row r="29" spans="1:19" ht="19.5" customHeight="1" thickBot="1">
      <c r="A29" s="283" t="s">
        <v>129</v>
      </c>
      <c r="B29" s="223" t="s">
        <v>130</v>
      </c>
      <c r="C29" s="325"/>
      <c r="D29" s="326"/>
      <c r="E29" s="247"/>
      <c r="F29" s="224"/>
      <c r="G29" s="250"/>
      <c r="H29" s="247"/>
      <c r="I29" s="224"/>
      <c r="J29" s="250"/>
      <c r="K29" s="353"/>
      <c r="L29" s="247"/>
      <c r="M29" s="224"/>
      <c r="N29" s="250"/>
      <c r="O29" s="353"/>
      <c r="P29" s="247"/>
      <c r="Q29" s="224"/>
      <c r="R29" s="250"/>
      <c r="S29" s="370"/>
    </row>
    <row r="30" spans="1:19" ht="30" customHeight="1">
      <c r="A30" s="285"/>
      <c r="B30" s="242" t="s">
        <v>131</v>
      </c>
      <c r="C30" s="324">
        <v>12.2</v>
      </c>
      <c r="D30" s="328"/>
      <c r="E30" s="258">
        <f>C30*$C$3</f>
        <v>117.608</v>
      </c>
      <c r="F30" s="216"/>
      <c r="G30" s="263">
        <f>E30</f>
        <v>117.608</v>
      </c>
      <c r="H30" s="258">
        <v>127.002</v>
      </c>
      <c r="I30" s="216"/>
      <c r="J30" s="263">
        <v>127.002</v>
      </c>
      <c r="K30" s="359">
        <f>J30/G30*100</f>
        <v>107.9875518672199</v>
      </c>
      <c r="L30" s="258">
        <v>147.62</v>
      </c>
      <c r="M30" s="216"/>
      <c r="N30" s="263">
        <v>147.62</v>
      </c>
      <c r="O30" s="359">
        <f>N30/J30*100</f>
        <v>116.23439000960616</v>
      </c>
      <c r="P30" s="258">
        <v>168.60399999999998</v>
      </c>
      <c r="Q30" s="216"/>
      <c r="R30" s="263">
        <v>168.60399999999998</v>
      </c>
      <c r="S30" s="371">
        <f t="shared" si="0"/>
        <v>114.21487603305785</v>
      </c>
    </row>
    <row r="31" spans="1:19" ht="30" customHeight="1">
      <c r="A31" s="285"/>
      <c r="B31" s="242" t="s">
        <v>132</v>
      </c>
      <c r="C31" s="324">
        <v>12.2</v>
      </c>
      <c r="D31" s="329"/>
      <c r="E31" s="258">
        <f>C31*C6</f>
        <v>72.71199999999999</v>
      </c>
      <c r="F31" s="214"/>
      <c r="G31" s="263">
        <f>E31</f>
        <v>72.71199999999999</v>
      </c>
      <c r="H31" s="258">
        <v>72.71199999999999</v>
      </c>
      <c r="I31" s="214"/>
      <c r="J31" s="263">
        <v>72.71199999999999</v>
      </c>
      <c r="K31" s="359">
        <f>J31/G31*100</f>
        <v>100</v>
      </c>
      <c r="L31" s="258">
        <v>79.178</v>
      </c>
      <c r="M31" s="214"/>
      <c r="N31" s="263">
        <v>79.178</v>
      </c>
      <c r="O31" s="359">
        <f>N31/J31*100</f>
        <v>108.89261744966446</v>
      </c>
      <c r="P31" s="258">
        <v>91.5</v>
      </c>
      <c r="Q31" s="214"/>
      <c r="R31" s="263">
        <v>91.5</v>
      </c>
      <c r="S31" s="371">
        <f t="shared" si="0"/>
        <v>115.56240369799693</v>
      </c>
    </row>
    <row r="32" spans="1:19" ht="19.5" customHeight="1">
      <c r="A32" s="285"/>
      <c r="B32" s="243" t="s">
        <v>133</v>
      </c>
      <c r="C32" s="312">
        <v>4.9</v>
      </c>
      <c r="D32" s="327"/>
      <c r="E32" s="248">
        <f t="shared" si="1"/>
        <v>47.236000000000004</v>
      </c>
      <c r="F32" s="244"/>
      <c r="G32" s="262">
        <f>SUM(E32:F32)</f>
        <v>47.236000000000004</v>
      </c>
      <c r="H32" s="248">
        <v>51.00900000000001</v>
      </c>
      <c r="I32" s="244"/>
      <c r="J32" s="262">
        <v>51.00900000000001</v>
      </c>
      <c r="K32" s="359">
        <f>J32/G32*100</f>
        <v>107.98755186721993</v>
      </c>
      <c r="L32" s="248">
        <v>59.29</v>
      </c>
      <c r="M32" s="244"/>
      <c r="N32" s="262">
        <v>59.29</v>
      </c>
      <c r="O32" s="359">
        <f>N32/J32*100</f>
        <v>116.23439000960613</v>
      </c>
      <c r="P32" s="248">
        <v>67.718</v>
      </c>
      <c r="Q32" s="244"/>
      <c r="R32" s="262">
        <v>67.718</v>
      </c>
      <c r="S32" s="371">
        <f t="shared" si="0"/>
        <v>114.21487603305786</v>
      </c>
    </row>
    <row r="33" spans="1:19" ht="19.5" customHeight="1" thickBot="1">
      <c r="A33" s="283" t="s">
        <v>134</v>
      </c>
      <c r="B33" s="223" t="s">
        <v>135</v>
      </c>
      <c r="C33" s="330"/>
      <c r="D33" s="331"/>
      <c r="E33" s="249"/>
      <c r="F33" s="224"/>
      <c r="G33" s="250"/>
      <c r="H33" s="249"/>
      <c r="I33" s="224"/>
      <c r="J33" s="250"/>
      <c r="K33" s="353"/>
      <c r="L33" s="249"/>
      <c r="M33" s="224"/>
      <c r="N33" s="250"/>
      <c r="O33" s="353"/>
      <c r="P33" s="249"/>
      <c r="Q33" s="224"/>
      <c r="R33" s="250"/>
      <c r="S33" s="370"/>
    </row>
    <row r="34" spans="1:19" ht="19.5" customHeight="1">
      <c r="A34" s="279"/>
      <c r="B34" s="280" t="s">
        <v>136</v>
      </c>
      <c r="C34" s="332">
        <v>1.5</v>
      </c>
      <c r="D34" s="328"/>
      <c r="E34" s="255">
        <f t="shared" si="1"/>
        <v>14.46</v>
      </c>
      <c r="F34" s="260"/>
      <c r="G34" s="269">
        <f>SUM(E34:F34)</f>
        <v>14.46</v>
      </c>
      <c r="H34" s="255">
        <v>15.615</v>
      </c>
      <c r="I34" s="260"/>
      <c r="J34" s="261">
        <v>15.615</v>
      </c>
      <c r="K34" s="361">
        <f>J34/G34*100</f>
        <v>107.9875518672199</v>
      </c>
      <c r="L34" s="255">
        <v>18.15</v>
      </c>
      <c r="M34" s="260"/>
      <c r="N34" s="269">
        <v>18.15</v>
      </c>
      <c r="O34" s="361">
        <f>N34/J34*100</f>
        <v>116.23439000960613</v>
      </c>
      <c r="P34" s="255">
        <v>20.73</v>
      </c>
      <c r="Q34" s="260"/>
      <c r="R34" s="269">
        <v>20.73</v>
      </c>
      <c r="S34" s="361">
        <f t="shared" si="0"/>
        <v>114.21487603305786</v>
      </c>
    </row>
    <row r="35" spans="1:19" ht="19.5" customHeight="1" thickBot="1">
      <c r="A35" s="281"/>
      <c r="B35" s="282" t="s">
        <v>137</v>
      </c>
      <c r="C35" s="333">
        <v>0.8</v>
      </c>
      <c r="D35" s="334"/>
      <c r="E35" s="249">
        <f t="shared" si="1"/>
        <v>7.712000000000001</v>
      </c>
      <c r="F35" s="270"/>
      <c r="G35" s="271">
        <f>SUM(E35:F35)</f>
        <v>7.712000000000001</v>
      </c>
      <c r="H35" s="236">
        <v>8.328000000000001</v>
      </c>
      <c r="I35" s="270"/>
      <c r="J35" s="271">
        <v>8.328000000000001</v>
      </c>
      <c r="K35" s="360">
        <f>J35/G35*100</f>
        <v>107.98755186721993</v>
      </c>
      <c r="L35" s="249">
        <v>9.68</v>
      </c>
      <c r="M35" s="270"/>
      <c r="N35" s="271">
        <v>9.68</v>
      </c>
      <c r="O35" s="360">
        <f>N35/J35*100</f>
        <v>116.23439000960613</v>
      </c>
      <c r="P35" s="249">
        <v>11.056000000000001</v>
      </c>
      <c r="Q35" s="270"/>
      <c r="R35" s="271">
        <v>11.056000000000001</v>
      </c>
      <c r="S35" s="372">
        <f t="shared" si="0"/>
        <v>114.21487603305786</v>
      </c>
    </row>
  </sheetData>
  <mergeCells count="13">
    <mergeCell ref="P8:R8"/>
    <mergeCell ref="A7:A8"/>
    <mergeCell ref="B1:R1"/>
    <mergeCell ref="E7:G7"/>
    <mergeCell ref="H7:J7"/>
    <mergeCell ref="P7:R7"/>
    <mergeCell ref="C7:D7"/>
    <mergeCell ref="L7:N7"/>
    <mergeCell ref="B21:J21"/>
    <mergeCell ref="L8:N8"/>
    <mergeCell ref="H8:J8"/>
    <mergeCell ref="E8:G8"/>
    <mergeCell ref="B7:B8"/>
  </mergeCells>
  <printOptions/>
  <pageMargins left="1.26" right="0.23" top="0.25" bottom="0.3" header="0.25" footer="0.29"/>
  <pageSetup horizontalDpi="600" verticalDpi="600" orientation="landscape" paperSize="9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4"/>
  <sheetViews>
    <sheetView view="pageBreakPreview" zoomScaleSheetLayoutView="100" workbookViewId="0" topLeftCell="C1">
      <selection activeCell="L52" sqref="L52:O53"/>
    </sheetView>
  </sheetViews>
  <sheetFormatPr defaultColWidth="9.00390625" defaultRowHeight="12.75"/>
  <cols>
    <col min="1" max="1" width="4.375" style="211" customWidth="1"/>
    <col min="2" max="2" width="41.75390625" style="211" customWidth="1"/>
    <col min="3" max="3" width="8.875" style="211" customWidth="1"/>
    <col min="4" max="4" width="10.00390625" style="211" customWidth="1"/>
    <col min="5" max="5" width="11.875" style="211" customWidth="1"/>
    <col min="6" max="6" width="8.125" style="211" customWidth="1"/>
    <col min="7" max="7" width="9.375" style="211" customWidth="1"/>
    <col min="8" max="8" width="11.125" style="211" customWidth="1"/>
    <col min="9" max="9" width="4.625" style="211" customWidth="1"/>
    <col min="10" max="10" width="9.125" style="211" customWidth="1"/>
    <col min="11" max="11" width="10.625" style="211" customWidth="1"/>
    <col min="12" max="12" width="11.25390625" style="211" customWidth="1"/>
    <col min="13" max="13" width="9.125" style="211" customWidth="1"/>
    <col min="14" max="14" width="9.875" style="211" customWidth="1"/>
    <col min="15" max="15" width="11.875" style="211" customWidth="1"/>
    <col min="16" max="16384" width="9.125" style="211" customWidth="1"/>
  </cols>
  <sheetData>
    <row r="1" spans="1:8" ht="16.5" thickBot="1">
      <c r="A1" s="934" t="s">
        <v>156</v>
      </c>
      <c r="B1" s="934"/>
      <c r="C1" s="934"/>
      <c r="D1" s="934"/>
      <c r="E1" s="934"/>
      <c r="F1" s="934"/>
      <c r="G1" s="934"/>
      <c r="H1" s="934"/>
    </row>
    <row r="2" spans="1:15" ht="16.5" thickBot="1">
      <c r="A2" s="494"/>
      <c r="B2" s="494"/>
      <c r="C2" s="935" t="s">
        <v>160</v>
      </c>
      <c r="D2" s="935"/>
      <c r="E2" s="935"/>
      <c r="F2" s="935"/>
      <c r="G2" s="935"/>
      <c r="H2" s="935"/>
      <c r="J2" s="935" t="s">
        <v>161</v>
      </c>
      <c r="K2" s="935"/>
      <c r="L2" s="935"/>
      <c r="M2" s="935"/>
      <c r="N2" s="935"/>
      <c r="O2" s="935"/>
    </row>
    <row r="3" spans="1:15" ht="36.75" customHeight="1">
      <c r="A3" s="925" t="s">
        <v>143</v>
      </c>
      <c r="B3" s="923" t="s">
        <v>144</v>
      </c>
      <c r="C3" s="943" t="s">
        <v>151</v>
      </c>
      <c r="D3" s="436" t="s">
        <v>148</v>
      </c>
      <c r="E3" s="439" t="s">
        <v>149</v>
      </c>
      <c r="F3" s="452" t="s">
        <v>152</v>
      </c>
      <c r="G3" s="437" t="s">
        <v>148</v>
      </c>
      <c r="H3" s="453" t="s">
        <v>149</v>
      </c>
      <c r="J3" s="943" t="s">
        <v>151</v>
      </c>
      <c r="K3" s="436" t="s">
        <v>148</v>
      </c>
      <c r="L3" s="439" t="s">
        <v>149</v>
      </c>
      <c r="M3" s="452" t="s">
        <v>152</v>
      </c>
      <c r="N3" s="437" t="s">
        <v>148</v>
      </c>
      <c r="O3" s="453" t="s">
        <v>149</v>
      </c>
    </row>
    <row r="4" spans="1:15" ht="15.75" customHeight="1" thickBot="1">
      <c r="A4" s="926"/>
      <c r="B4" s="924"/>
      <c r="C4" s="944"/>
      <c r="D4" s="434" t="s">
        <v>51</v>
      </c>
      <c r="E4" s="440" t="s">
        <v>150</v>
      </c>
      <c r="F4" s="454"/>
      <c r="G4" s="435" t="s">
        <v>51</v>
      </c>
      <c r="H4" s="455" t="s">
        <v>150</v>
      </c>
      <c r="J4" s="944"/>
      <c r="K4" s="434" t="s">
        <v>51</v>
      </c>
      <c r="L4" s="440" t="s">
        <v>150</v>
      </c>
      <c r="M4" s="454"/>
      <c r="N4" s="435" t="s">
        <v>51</v>
      </c>
      <c r="O4" s="455" t="s">
        <v>150</v>
      </c>
    </row>
    <row r="5" spans="1:15" ht="19.5" customHeight="1" thickBot="1">
      <c r="A5" s="264" t="s">
        <v>108</v>
      </c>
      <c r="B5" s="226" t="s">
        <v>109</v>
      </c>
      <c r="C5" s="390">
        <v>1</v>
      </c>
      <c r="D5" s="391">
        <v>8800</v>
      </c>
      <c r="E5" s="441">
        <f>C5*D5</f>
        <v>8800</v>
      </c>
      <c r="F5" s="448"/>
      <c r="G5" s="375"/>
      <c r="H5" s="438"/>
      <c r="J5" s="473">
        <v>1.38</v>
      </c>
      <c r="K5" s="391">
        <v>8800</v>
      </c>
      <c r="L5" s="441">
        <f>J5*K5</f>
        <v>12143.999999999998</v>
      </c>
      <c r="M5" s="448"/>
      <c r="N5" s="375"/>
      <c r="O5" s="438"/>
    </row>
    <row r="6" spans="1:15" ht="19.5" customHeight="1" thickBot="1">
      <c r="A6" s="264" t="s">
        <v>110</v>
      </c>
      <c r="B6" s="226" t="s">
        <v>111</v>
      </c>
      <c r="C6" s="392"/>
      <c r="D6" s="393"/>
      <c r="E6" s="442"/>
      <c r="F6" s="448"/>
      <c r="G6" s="376"/>
      <c r="H6" s="438"/>
      <c r="J6" s="392"/>
      <c r="K6" s="393"/>
      <c r="L6" s="442"/>
      <c r="M6" s="448"/>
      <c r="N6" s="376"/>
      <c r="O6" s="438"/>
    </row>
    <row r="7" spans="1:15" ht="19.5" customHeight="1">
      <c r="A7" s="217"/>
      <c r="B7" s="227" t="s">
        <v>112</v>
      </c>
      <c r="C7" s="394">
        <v>1.5</v>
      </c>
      <c r="D7" s="395"/>
      <c r="E7" s="443"/>
      <c r="F7" s="307"/>
      <c r="G7" s="377"/>
      <c r="H7" s="469"/>
      <c r="J7" s="394">
        <v>1.5</v>
      </c>
      <c r="K7" s="395"/>
      <c r="L7" s="443"/>
      <c r="M7" s="307"/>
      <c r="N7" s="377"/>
      <c r="O7" s="469"/>
    </row>
    <row r="8" spans="1:15" ht="19.5" customHeight="1">
      <c r="A8" s="217"/>
      <c r="B8" s="228" t="s">
        <v>113</v>
      </c>
      <c r="C8" s="396">
        <v>3</v>
      </c>
      <c r="D8" s="397">
        <v>17919</v>
      </c>
      <c r="E8" s="444">
        <f>C8*D8</f>
        <v>53757</v>
      </c>
      <c r="F8" s="312"/>
      <c r="G8" s="378"/>
      <c r="H8" s="469"/>
      <c r="J8" s="478">
        <v>3.97</v>
      </c>
      <c r="K8" s="397">
        <v>17919</v>
      </c>
      <c r="L8" s="444">
        <f>J8*K8</f>
        <v>71138.43000000001</v>
      </c>
      <c r="M8" s="312"/>
      <c r="N8" s="378"/>
      <c r="O8" s="469"/>
    </row>
    <row r="9" spans="1:15" ht="19.5" customHeight="1">
      <c r="A9" s="217"/>
      <c r="B9" s="228" t="s">
        <v>114</v>
      </c>
      <c r="C9" s="396"/>
      <c r="D9" s="397"/>
      <c r="E9" s="444"/>
      <c r="F9" s="449"/>
      <c r="G9" s="378"/>
      <c r="H9" s="470"/>
      <c r="J9" s="396"/>
      <c r="K9" s="397"/>
      <c r="L9" s="444"/>
      <c r="M9" s="449"/>
      <c r="N9" s="378"/>
      <c r="O9" s="470"/>
    </row>
    <row r="10" spans="1:15" ht="19.5" customHeight="1">
      <c r="A10" s="217"/>
      <c r="B10" s="228" t="s">
        <v>4</v>
      </c>
      <c r="C10" s="398">
        <v>3.7</v>
      </c>
      <c r="D10" s="397"/>
      <c r="E10" s="444"/>
      <c r="F10" s="312">
        <v>3.7</v>
      </c>
      <c r="G10" s="378"/>
      <c r="H10" s="469"/>
      <c r="J10" s="398">
        <v>3.7</v>
      </c>
      <c r="K10" s="397"/>
      <c r="L10" s="444"/>
      <c r="M10" s="312">
        <v>3.7</v>
      </c>
      <c r="N10" s="378"/>
      <c r="O10" s="469"/>
    </row>
    <row r="11" spans="1:15" ht="19.5" customHeight="1">
      <c r="A11" s="217"/>
      <c r="B11" s="228" t="s">
        <v>115</v>
      </c>
      <c r="C11" s="396">
        <v>4.6</v>
      </c>
      <c r="D11" s="397">
        <v>57170</v>
      </c>
      <c r="E11" s="444">
        <f>C11*D11</f>
        <v>262982</v>
      </c>
      <c r="F11" s="309">
        <v>4.6</v>
      </c>
      <c r="G11" s="378">
        <v>57170</v>
      </c>
      <c r="H11" s="469">
        <f>F11*G11</f>
        <v>262982</v>
      </c>
      <c r="J11" s="478">
        <v>5.52</v>
      </c>
      <c r="K11" s="397">
        <v>57170</v>
      </c>
      <c r="L11" s="444">
        <f>J11*K11</f>
        <v>315578.39999999997</v>
      </c>
      <c r="M11" s="479">
        <v>5.52</v>
      </c>
      <c r="N11" s="378">
        <v>57170</v>
      </c>
      <c r="O11" s="469">
        <f>M11*N11</f>
        <v>315578.39999999997</v>
      </c>
    </row>
    <row r="12" spans="1:15" ht="18.75" customHeight="1">
      <c r="A12" s="217"/>
      <c r="B12" s="228" t="s">
        <v>17</v>
      </c>
      <c r="C12" s="396">
        <v>4</v>
      </c>
      <c r="D12" s="397">
        <v>0</v>
      </c>
      <c r="E12" s="444">
        <v>0</v>
      </c>
      <c r="F12" s="309">
        <v>6.2</v>
      </c>
      <c r="G12" s="378">
        <v>0</v>
      </c>
      <c r="H12" s="469"/>
      <c r="J12" s="396">
        <v>4</v>
      </c>
      <c r="K12" s="397">
        <v>0</v>
      </c>
      <c r="L12" s="444">
        <v>0</v>
      </c>
      <c r="M12" s="309">
        <v>6.2</v>
      </c>
      <c r="N12" s="378">
        <v>0</v>
      </c>
      <c r="O12" s="469"/>
    </row>
    <row r="13" spans="1:15" ht="28.5" customHeight="1">
      <c r="A13" s="215"/>
      <c r="B13" s="229" t="s">
        <v>116</v>
      </c>
      <c r="C13" s="399">
        <v>4.6</v>
      </c>
      <c r="D13" s="400"/>
      <c r="E13" s="445"/>
      <c r="F13" s="382">
        <v>4.6</v>
      </c>
      <c r="G13" s="383"/>
      <c r="H13" s="471"/>
      <c r="J13" s="399">
        <v>4.6</v>
      </c>
      <c r="K13" s="400"/>
      <c r="L13" s="445"/>
      <c r="M13" s="382">
        <v>4.6</v>
      </c>
      <c r="N13" s="383"/>
      <c r="O13" s="471"/>
    </row>
    <row r="14" spans="1:15" ht="30.75" customHeight="1">
      <c r="A14" s="217"/>
      <c r="B14" s="230" t="s">
        <v>117</v>
      </c>
      <c r="C14" s="401">
        <v>5.5</v>
      </c>
      <c r="D14" s="402">
        <v>17046</v>
      </c>
      <c r="E14" s="446">
        <f>C14*D14</f>
        <v>93753</v>
      </c>
      <c r="F14" s="324">
        <v>8.7</v>
      </c>
      <c r="G14" s="380">
        <v>17046</v>
      </c>
      <c r="H14" s="467">
        <f>F14*G14</f>
        <v>148300.19999999998</v>
      </c>
      <c r="J14" s="474">
        <v>3.53</v>
      </c>
      <c r="K14" s="402">
        <v>17046</v>
      </c>
      <c r="L14" s="446">
        <f>J14*K14</f>
        <v>60172.38</v>
      </c>
      <c r="M14" s="324">
        <v>5.67</v>
      </c>
      <c r="N14" s="380">
        <v>17046</v>
      </c>
      <c r="O14" s="467">
        <f>M14*N14</f>
        <v>96650.81999999999</v>
      </c>
    </row>
    <row r="15" spans="1:15" ht="45" customHeight="1" thickBot="1">
      <c r="A15" s="220"/>
      <c r="B15" s="231" t="s">
        <v>118</v>
      </c>
      <c r="C15" s="404">
        <v>6.8</v>
      </c>
      <c r="D15" s="405"/>
      <c r="E15" s="447"/>
      <c r="F15" s="318">
        <v>6.8</v>
      </c>
      <c r="G15" s="381"/>
      <c r="H15" s="472"/>
      <c r="J15" s="404">
        <v>6.8</v>
      </c>
      <c r="K15" s="405"/>
      <c r="L15" s="447"/>
      <c r="M15" s="318">
        <v>6.8</v>
      </c>
      <c r="N15" s="381"/>
      <c r="O15" s="472"/>
    </row>
    <row r="16" spans="1:8" ht="19.5" customHeight="1" thickBot="1">
      <c r="A16" s="283" t="s">
        <v>119</v>
      </c>
      <c r="B16" s="917" t="s">
        <v>120</v>
      </c>
      <c r="C16" s="918"/>
      <c r="D16" s="918"/>
      <c r="E16" s="918"/>
      <c r="F16" s="918"/>
      <c r="G16" s="918"/>
      <c r="H16" s="918"/>
    </row>
    <row r="17" spans="1:15" s="218" customFormat="1" ht="19.5" customHeight="1">
      <c r="A17" s="219"/>
      <c r="B17" s="227" t="s">
        <v>121</v>
      </c>
      <c r="C17" s="406">
        <v>5.5</v>
      </c>
      <c r="D17" s="407"/>
      <c r="E17" s="408"/>
      <c r="F17" s="320">
        <v>5.5</v>
      </c>
      <c r="G17" s="384"/>
      <c r="H17" s="458"/>
      <c r="J17" s="406">
        <v>5.5</v>
      </c>
      <c r="K17" s="407"/>
      <c r="L17" s="408"/>
      <c r="M17" s="320">
        <v>5.5</v>
      </c>
      <c r="N17" s="384"/>
      <c r="O17" s="458"/>
    </row>
    <row r="18" spans="1:15" s="218" customFormat="1" ht="19.5" customHeight="1">
      <c r="A18" s="219"/>
      <c r="B18" s="228" t="s">
        <v>122</v>
      </c>
      <c r="C18" s="409">
        <v>6.8</v>
      </c>
      <c r="D18" s="410">
        <v>101955</v>
      </c>
      <c r="E18" s="411">
        <f>C18*D18</f>
        <v>693294</v>
      </c>
      <c r="F18" s="314">
        <v>6.8</v>
      </c>
      <c r="G18" s="374">
        <v>41835</v>
      </c>
      <c r="H18" s="467">
        <f>F18*G18</f>
        <v>284478</v>
      </c>
      <c r="J18" s="409">
        <v>7.48</v>
      </c>
      <c r="K18" s="410">
        <v>41835</v>
      </c>
      <c r="L18" s="411">
        <f>J18*K18</f>
        <v>312925.80000000005</v>
      </c>
      <c r="M18" s="314">
        <v>7.48</v>
      </c>
      <c r="N18" s="374">
        <v>41835</v>
      </c>
      <c r="O18" s="467">
        <f>M18*N18</f>
        <v>312925.80000000005</v>
      </c>
    </row>
    <row r="19" spans="1:15" s="218" customFormat="1" ht="19.5" customHeight="1">
      <c r="A19" s="219"/>
      <c r="B19" s="228"/>
      <c r="C19" s="409"/>
      <c r="D19" s="410"/>
      <c r="E19" s="411"/>
      <c r="F19" s="314"/>
      <c r="G19" s="374"/>
      <c r="H19" s="467"/>
      <c r="J19" s="409">
        <v>8.66</v>
      </c>
      <c r="K19" s="410">
        <v>60120</v>
      </c>
      <c r="L19" s="411">
        <f>J19*K19</f>
        <v>520639.2</v>
      </c>
      <c r="M19" s="314">
        <v>8.66</v>
      </c>
      <c r="N19" s="374"/>
      <c r="O19" s="467"/>
    </row>
    <row r="20" spans="1:15" ht="17.25" customHeight="1">
      <c r="A20" s="217"/>
      <c r="B20" s="228" t="s">
        <v>123</v>
      </c>
      <c r="C20" s="412">
        <v>5.5</v>
      </c>
      <c r="D20" s="413">
        <v>422590</v>
      </c>
      <c r="E20" s="411">
        <f>C20*D20</f>
        <v>2324245</v>
      </c>
      <c r="F20" s="322">
        <v>9.4</v>
      </c>
      <c r="G20" s="379">
        <v>282000</v>
      </c>
      <c r="H20" s="467">
        <f>F20*G20</f>
        <v>2650800</v>
      </c>
      <c r="J20" s="476">
        <v>5.35</v>
      </c>
      <c r="K20" s="413">
        <v>282000</v>
      </c>
      <c r="L20" s="411">
        <f>J20*K20</f>
        <v>1508700</v>
      </c>
      <c r="M20" s="475">
        <v>9.28</v>
      </c>
      <c r="N20" s="379">
        <v>282000</v>
      </c>
      <c r="O20" s="467">
        <f>M20*N20</f>
        <v>2616960</v>
      </c>
    </row>
    <row r="21" spans="1:15" ht="17.25" customHeight="1">
      <c r="A21" s="217"/>
      <c r="B21" s="227"/>
      <c r="C21" s="401"/>
      <c r="D21" s="402"/>
      <c r="E21" s="403"/>
      <c r="F21" s="316"/>
      <c r="G21" s="380"/>
      <c r="H21" s="467"/>
      <c r="J21" s="474">
        <v>4.88</v>
      </c>
      <c r="K21" s="402">
        <v>140590</v>
      </c>
      <c r="L21" s="411">
        <f>J21*K21</f>
        <v>686079.2</v>
      </c>
      <c r="M21" s="477">
        <v>8.47</v>
      </c>
      <c r="N21" s="380"/>
      <c r="O21" s="467"/>
    </row>
    <row r="22" spans="1:15" ht="27.75" customHeight="1">
      <c r="A22" s="217"/>
      <c r="B22" s="230" t="s">
        <v>124</v>
      </c>
      <c r="C22" s="414">
        <v>6.8</v>
      </c>
      <c r="D22" s="415"/>
      <c r="E22" s="403"/>
      <c r="F22" s="324">
        <v>6.8</v>
      </c>
      <c r="G22" s="385"/>
      <c r="H22" s="467"/>
      <c r="J22" s="414">
        <v>6.8</v>
      </c>
      <c r="K22" s="415"/>
      <c r="L22" s="403"/>
      <c r="M22" s="324">
        <v>6.8</v>
      </c>
      <c r="N22" s="385"/>
      <c r="O22" s="467"/>
    </row>
    <row r="23" spans="1:15" ht="19.5" customHeight="1" thickBot="1">
      <c r="A23" s="283" t="s">
        <v>125</v>
      </c>
      <c r="B23" s="223" t="s">
        <v>126</v>
      </c>
      <c r="C23" s="416"/>
      <c r="D23" s="417"/>
      <c r="E23" s="418"/>
      <c r="F23" s="325"/>
      <c r="G23" s="386"/>
      <c r="H23" s="459"/>
      <c r="J23" s="416"/>
      <c r="K23" s="417"/>
      <c r="L23" s="418"/>
      <c r="M23" s="325"/>
      <c r="N23" s="386"/>
      <c r="O23" s="459"/>
    </row>
    <row r="24" spans="1:15" ht="19.5" customHeight="1">
      <c r="A24" s="285"/>
      <c r="B24" s="242" t="s">
        <v>127</v>
      </c>
      <c r="C24" s="394">
        <v>0.4</v>
      </c>
      <c r="D24" s="419"/>
      <c r="E24" s="420"/>
      <c r="F24" s="460"/>
      <c r="G24" s="450"/>
      <c r="H24" s="388"/>
      <c r="J24" s="394">
        <v>0.4</v>
      </c>
      <c r="K24" s="419"/>
      <c r="L24" s="420"/>
      <c r="M24" s="460"/>
      <c r="N24" s="450"/>
      <c r="O24" s="388"/>
    </row>
    <row r="25" spans="1:15" ht="19.5" customHeight="1">
      <c r="A25" s="285"/>
      <c r="B25" s="243" t="s">
        <v>128</v>
      </c>
      <c r="C25" s="398">
        <v>0.24</v>
      </c>
      <c r="D25" s="421"/>
      <c r="E25" s="422"/>
      <c r="F25" s="461"/>
      <c r="G25" s="209"/>
      <c r="H25" s="462"/>
      <c r="J25" s="398">
        <v>0.24</v>
      </c>
      <c r="K25" s="421"/>
      <c r="L25" s="422"/>
      <c r="M25" s="461"/>
      <c r="N25" s="209"/>
      <c r="O25" s="462"/>
    </row>
    <row r="26" spans="1:15" ht="19.5" customHeight="1" thickBot="1">
      <c r="A26" s="283" t="s">
        <v>129</v>
      </c>
      <c r="B26" s="223" t="s">
        <v>130</v>
      </c>
      <c r="C26" s="416"/>
      <c r="D26" s="417"/>
      <c r="E26" s="423"/>
      <c r="F26" s="325"/>
      <c r="G26" s="386"/>
      <c r="H26" s="459"/>
      <c r="J26" s="416"/>
      <c r="K26" s="417"/>
      <c r="L26" s="423"/>
      <c r="M26" s="325"/>
      <c r="N26" s="386"/>
      <c r="O26" s="459"/>
    </row>
    <row r="27" spans="1:15" ht="30" customHeight="1">
      <c r="A27" s="285"/>
      <c r="B27" s="242" t="s">
        <v>131</v>
      </c>
      <c r="C27" s="414">
        <v>12.2</v>
      </c>
      <c r="D27" s="424"/>
      <c r="E27" s="425"/>
      <c r="F27" s="460"/>
      <c r="G27" s="451"/>
      <c r="H27" s="463"/>
      <c r="J27" s="414">
        <v>12.2</v>
      </c>
      <c r="K27" s="424"/>
      <c r="L27" s="425"/>
      <c r="M27" s="460"/>
      <c r="N27" s="451"/>
      <c r="O27" s="463"/>
    </row>
    <row r="28" spans="1:15" ht="30" customHeight="1">
      <c r="A28" s="285"/>
      <c r="B28" s="242" t="s">
        <v>132</v>
      </c>
      <c r="C28" s="414">
        <v>12.2</v>
      </c>
      <c r="D28" s="415"/>
      <c r="E28" s="425"/>
      <c r="F28" s="461"/>
      <c r="G28" s="451"/>
      <c r="H28" s="463"/>
      <c r="J28" s="414">
        <v>12.2</v>
      </c>
      <c r="K28" s="415"/>
      <c r="L28" s="425"/>
      <c r="M28" s="461"/>
      <c r="N28" s="451"/>
      <c r="O28" s="463"/>
    </row>
    <row r="29" spans="1:15" ht="19.5" customHeight="1">
      <c r="A29" s="285"/>
      <c r="B29" s="243" t="s">
        <v>133</v>
      </c>
      <c r="C29" s="398">
        <v>4.9</v>
      </c>
      <c r="D29" s="426"/>
      <c r="E29" s="427"/>
      <c r="F29" s="464"/>
      <c r="G29" s="201"/>
      <c r="H29" s="465"/>
      <c r="J29" s="398">
        <v>4.9</v>
      </c>
      <c r="K29" s="426"/>
      <c r="L29" s="427"/>
      <c r="M29" s="464"/>
      <c r="N29" s="201"/>
      <c r="O29" s="465"/>
    </row>
    <row r="30" spans="1:15" ht="19.5" customHeight="1" thickBot="1">
      <c r="A30" s="283" t="s">
        <v>134</v>
      </c>
      <c r="B30" s="223" t="s">
        <v>135</v>
      </c>
      <c r="C30" s="428"/>
      <c r="D30" s="429"/>
      <c r="E30" s="430"/>
      <c r="F30" s="330"/>
      <c r="G30" s="387"/>
      <c r="H30" s="466"/>
      <c r="J30" s="428"/>
      <c r="K30" s="429"/>
      <c r="L30" s="430"/>
      <c r="M30" s="330"/>
      <c r="N30" s="387"/>
      <c r="O30" s="466"/>
    </row>
    <row r="31" spans="1:15" ht="19.5" customHeight="1">
      <c r="A31" s="279"/>
      <c r="B31" s="280" t="s">
        <v>136</v>
      </c>
      <c r="C31" s="431">
        <v>1.5</v>
      </c>
      <c r="D31" s="419"/>
      <c r="E31" s="456"/>
      <c r="F31" s="460"/>
      <c r="G31" s="450"/>
      <c r="H31" s="388"/>
      <c r="J31" s="431">
        <v>1.5</v>
      </c>
      <c r="K31" s="419"/>
      <c r="L31" s="456"/>
      <c r="M31" s="460"/>
      <c r="N31" s="450"/>
      <c r="O31" s="388"/>
    </row>
    <row r="32" spans="1:15" ht="19.5" customHeight="1" thickBot="1">
      <c r="A32" s="281"/>
      <c r="B32" s="282" t="s">
        <v>137</v>
      </c>
      <c r="C32" s="432">
        <v>0.8</v>
      </c>
      <c r="D32" s="433"/>
      <c r="E32" s="457"/>
      <c r="F32" s="302"/>
      <c r="G32" s="373"/>
      <c r="H32" s="334"/>
      <c r="J32" s="432">
        <v>0.8</v>
      </c>
      <c r="K32" s="433"/>
      <c r="L32" s="457"/>
      <c r="M32" s="302"/>
      <c r="N32" s="373"/>
      <c r="O32" s="334"/>
    </row>
    <row r="33" spans="2:15" ht="15.75">
      <c r="B33" s="483" t="s">
        <v>157</v>
      </c>
      <c r="C33" s="484"/>
      <c r="D33" s="485">
        <f>D5+D8+D11+D14+D18+D20</f>
        <v>625480</v>
      </c>
      <c r="E33" s="485">
        <f>E5+E8+E11+E14+E18+E20</f>
        <v>3436831</v>
      </c>
      <c r="F33" s="485"/>
      <c r="G33" s="485">
        <f>G5+G8+G11+G14+G18+G20</f>
        <v>398051</v>
      </c>
      <c r="H33" s="485">
        <f>H5+H8+H11+H14+H18+H20</f>
        <v>3346560.2</v>
      </c>
      <c r="I33" s="484"/>
      <c r="J33" s="484"/>
      <c r="K33" s="485">
        <f>K5+K8+K11+K14+K18+K19+K20+K21</f>
        <v>625480</v>
      </c>
      <c r="L33" s="485">
        <f>L5+L8+L11+L14+L18+L19+L20+L21</f>
        <v>3487377.41</v>
      </c>
      <c r="M33" s="484"/>
      <c r="N33" s="485">
        <f>N11+N14+N18+N20</f>
        <v>398051</v>
      </c>
      <c r="O33" s="485">
        <f>O11+O14+O18+O20</f>
        <v>3342115.02</v>
      </c>
    </row>
    <row r="34" spans="2:15" ht="13.5" thickBot="1">
      <c r="B34" s="482"/>
      <c r="D34" s="468"/>
      <c r="E34" s="468"/>
      <c r="F34" s="468"/>
      <c r="G34" s="468"/>
      <c r="H34" s="468"/>
      <c r="K34" s="468"/>
      <c r="L34" s="468"/>
      <c r="N34" s="468"/>
      <c r="O34" s="468"/>
    </row>
    <row r="35" spans="2:15" ht="15.75" thickBot="1">
      <c r="B35" s="935" t="s">
        <v>160</v>
      </c>
      <c r="C35" s="935"/>
      <c r="D35" s="935"/>
      <c r="E35" s="935"/>
      <c r="F35" s="935"/>
      <c r="G35" s="935"/>
      <c r="H35" s="468"/>
      <c r="K35" s="468"/>
      <c r="L35" s="468"/>
      <c r="N35" s="468"/>
      <c r="O35" s="468"/>
    </row>
    <row r="36" spans="1:17" ht="19.5" customHeight="1">
      <c r="A36" s="486" t="s">
        <v>153</v>
      </c>
      <c r="B36" s="487"/>
      <c r="C36" s="487"/>
      <c r="D36" s="487"/>
      <c r="E36" s="488"/>
      <c r="F36" s="487"/>
      <c r="G36" s="487"/>
      <c r="H36" s="487"/>
      <c r="I36" s="484"/>
      <c r="J36" s="486"/>
      <c r="K36" s="489"/>
      <c r="L36" s="489"/>
      <c r="M36" s="489"/>
      <c r="N36" s="490"/>
      <c r="O36" s="480"/>
      <c r="P36" s="480"/>
      <c r="Q36" s="480"/>
    </row>
    <row r="37" spans="1:17" ht="18" thickBot="1">
      <c r="A37" s="936" t="s">
        <v>158</v>
      </c>
      <c r="B37" s="936"/>
      <c r="C37" s="936"/>
      <c r="D37" s="936"/>
      <c r="E37" s="936"/>
      <c r="F37" s="937" t="s">
        <v>62</v>
      </c>
      <c r="G37" s="938" t="s">
        <v>159</v>
      </c>
      <c r="H37" s="938"/>
      <c r="I37" s="937" t="s">
        <v>62</v>
      </c>
      <c r="J37" s="940" t="s">
        <v>162</v>
      </c>
      <c r="K37" s="940"/>
      <c r="L37" s="933">
        <f>(E33*11.71)</f>
        <v>40245291.010000005</v>
      </c>
      <c r="M37" s="933"/>
      <c r="N37" s="933"/>
      <c r="O37" s="933"/>
      <c r="P37" s="942"/>
      <c r="Q37" s="942"/>
    </row>
    <row r="38" spans="1:17" ht="15">
      <c r="A38" s="939" t="s">
        <v>61</v>
      </c>
      <c r="B38" s="939"/>
      <c r="C38" s="939"/>
      <c r="D38" s="939"/>
      <c r="E38" s="939"/>
      <c r="F38" s="937"/>
      <c r="G38" s="941" t="s">
        <v>155</v>
      </c>
      <c r="H38" s="941"/>
      <c r="I38" s="937"/>
      <c r="J38" s="940"/>
      <c r="K38" s="940"/>
      <c r="L38" s="933"/>
      <c r="M38" s="933"/>
      <c r="N38" s="933"/>
      <c r="O38" s="933"/>
      <c r="P38" s="942"/>
      <c r="Q38" s="942"/>
    </row>
    <row r="39" spans="1:17" ht="15">
      <c r="A39" s="939" t="s">
        <v>63</v>
      </c>
      <c r="B39" s="939"/>
      <c r="C39" s="939"/>
      <c r="D39" s="939"/>
      <c r="E39" s="939"/>
      <c r="F39" s="487"/>
      <c r="G39" s="487"/>
      <c r="H39" s="487"/>
      <c r="I39" s="484"/>
      <c r="J39" s="939"/>
      <c r="K39" s="939"/>
      <c r="L39" s="939"/>
      <c r="M39" s="939"/>
      <c r="N39" s="939"/>
      <c r="O39" s="481"/>
      <c r="P39" s="481"/>
      <c r="Q39" s="481"/>
    </row>
    <row r="40" spans="1:17" ht="15.75">
      <c r="A40" s="486" t="s">
        <v>154</v>
      </c>
      <c r="B40" s="492"/>
      <c r="C40" s="492"/>
      <c r="D40" s="492"/>
      <c r="E40" s="492"/>
      <c r="F40" s="487"/>
      <c r="G40" s="487"/>
      <c r="H40" s="487"/>
      <c r="I40" s="484"/>
      <c r="J40" s="486"/>
      <c r="K40" s="493"/>
      <c r="L40" s="493"/>
      <c r="M40" s="493"/>
      <c r="N40" s="493"/>
      <c r="O40" s="480"/>
      <c r="P40" s="480"/>
      <c r="Q40" s="480"/>
    </row>
    <row r="41" spans="1:17" ht="18" thickBot="1">
      <c r="A41" s="936" t="s">
        <v>158</v>
      </c>
      <c r="B41" s="936"/>
      <c r="C41" s="936"/>
      <c r="D41" s="936"/>
      <c r="E41" s="936"/>
      <c r="F41" s="937" t="s">
        <v>62</v>
      </c>
      <c r="G41" s="938">
        <v>3346560.2</v>
      </c>
      <c r="H41" s="938"/>
      <c r="I41" s="937" t="s">
        <v>62</v>
      </c>
      <c r="J41" s="940" t="s">
        <v>163</v>
      </c>
      <c r="K41" s="940"/>
      <c r="L41" s="933">
        <f>H33*10.06</f>
        <v>33666395.612</v>
      </c>
      <c r="M41" s="933"/>
      <c r="N41" s="933"/>
      <c r="O41" s="933"/>
      <c r="P41" s="942"/>
      <c r="Q41" s="942"/>
    </row>
    <row r="42" spans="1:17" ht="15">
      <c r="A42" s="939" t="s">
        <v>61</v>
      </c>
      <c r="B42" s="939"/>
      <c r="C42" s="939"/>
      <c r="D42" s="939"/>
      <c r="E42" s="939"/>
      <c r="F42" s="937"/>
      <c r="G42" s="941">
        <v>398051</v>
      </c>
      <c r="H42" s="941"/>
      <c r="I42" s="937"/>
      <c r="J42" s="940"/>
      <c r="K42" s="940"/>
      <c r="L42" s="933"/>
      <c r="M42" s="933"/>
      <c r="N42" s="933"/>
      <c r="O42" s="933"/>
      <c r="P42" s="942"/>
      <c r="Q42" s="942"/>
    </row>
    <row r="43" spans="1:17" ht="15">
      <c r="A43" s="939" t="s">
        <v>63</v>
      </c>
      <c r="B43" s="939"/>
      <c r="C43" s="939"/>
      <c r="D43" s="939"/>
      <c r="E43" s="939"/>
      <c r="F43" s="487"/>
      <c r="G43" s="487"/>
      <c r="H43" s="487"/>
      <c r="I43" s="484"/>
      <c r="J43" s="939"/>
      <c r="K43" s="939"/>
      <c r="L43" s="939"/>
      <c r="M43" s="939"/>
      <c r="N43" s="939"/>
      <c r="O43" s="481"/>
      <c r="P43" s="481"/>
      <c r="Q43" s="481"/>
    </row>
    <row r="44" spans="1:17" ht="15">
      <c r="A44" s="491"/>
      <c r="B44" s="491"/>
      <c r="C44" s="491"/>
      <c r="D44" s="491"/>
      <c r="E44" s="491"/>
      <c r="F44" s="487"/>
      <c r="G44" s="487"/>
      <c r="H44" s="487"/>
      <c r="I44" s="484"/>
      <c r="J44" s="491"/>
      <c r="K44" s="491"/>
      <c r="L44" s="491"/>
      <c r="M44" s="491"/>
      <c r="N44" s="491"/>
      <c r="O44" s="481"/>
      <c r="P44" s="481"/>
      <c r="Q44" s="481"/>
    </row>
    <row r="45" spans="1:17" ht="15.75" thickBot="1">
      <c r="A45" s="491"/>
      <c r="B45" s="491"/>
      <c r="C45" s="491"/>
      <c r="D45" s="491"/>
      <c r="E45" s="491"/>
      <c r="F45" s="487"/>
      <c r="G45" s="487"/>
      <c r="H45" s="487"/>
      <c r="I45" s="484"/>
      <c r="J45" s="491"/>
      <c r="K45" s="491"/>
      <c r="L45" s="491"/>
      <c r="M45" s="491"/>
      <c r="N45" s="491"/>
      <c r="O45" s="481"/>
      <c r="P45" s="481"/>
      <c r="Q45" s="481"/>
    </row>
    <row r="46" spans="1:14" ht="18.75" customHeight="1" thickBot="1">
      <c r="A46" s="484"/>
      <c r="B46" s="935" t="s">
        <v>161</v>
      </c>
      <c r="C46" s="935"/>
      <c r="D46" s="935"/>
      <c r="E46" s="935"/>
      <c r="F46" s="935"/>
      <c r="G46" s="935"/>
      <c r="H46" s="484"/>
      <c r="I46" s="484"/>
      <c r="J46" s="484"/>
      <c r="K46" s="484"/>
      <c r="L46" s="484"/>
      <c r="M46" s="484"/>
      <c r="N46" s="484"/>
    </row>
    <row r="47" spans="1:14" ht="15">
      <c r="A47" s="486" t="s">
        <v>153</v>
      </c>
      <c r="B47" s="487"/>
      <c r="C47" s="487"/>
      <c r="D47" s="487"/>
      <c r="E47" s="488"/>
      <c r="F47" s="487"/>
      <c r="G47" s="487"/>
      <c r="H47" s="487"/>
      <c r="I47" s="484"/>
      <c r="J47" s="484"/>
      <c r="K47" s="484"/>
      <c r="L47" s="484"/>
      <c r="M47" s="484"/>
      <c r="N47" s="484"/>
    </row>
    <row r="48" spans="1:15" ht="18" thickBot="1">
      <c r="A48" s="936" t="s">
        <v>158</v>
      </c>
      <c r="B48" s="936"/>
      <c r="C48" s="936"/>
      <c r="D48" s="936"/>
      <c r="E48" s="936"/>
      <c r="F48" s="937" t="s">
        <v>62</v>
      </c>
      <c r="G48" s="938" t="s">
        <v>159</v>
      </c>
      <c r="H48" s="938"/>
      <c r="I48" s="937" t="s">
        <v>62</v>
      </c>
      <c r="J48" s="940" t="s">
        <v>164</v>
      </c>
      <c r="K48" s="940"/>
      <c r="L48" s="933">
        <f>L33*11.71</f>
        <v>40837189.4711</v>
      </c>
      <c r="M48" s="933"/>
      <c r="N48" s="933"/>
      <c r="O48" s="933"/>
    </row>
    <row r="49" spans="1:15" ht="15">
      <c r="A49" s="939" t="s">
        <v>61</v>
      </c>
      <c r="B49" s="939"/>
      <c r="C49" s="939"/>
      <c r="D49" s="939"/>
      <c r="E49" s="939"/>
      <c r="F49" s="937"/>
      <c r="G49" s="941" t="s">
        <v>155</v>
      </c>
      <c r="H49" s="941"/>
      <c r="I49" s="937"/>
      <c r="J49" s="940"/>
      <c r="K49" s="940"/>
      <c r="L49" s="933"/>
      <c r="M49" s="933"/>
      <c r="N49" s="933"/>
      <c r="O49" s="933"/>
    </row>
    <row r="50" spans="1:14" ht="15">
      <c r="A50" s="939" t="s">
        <v>63</v>
      </c>
      <c r="B50" s="939"/>
      <c r="C50" s="939"/>
      <c r="D50" s="939"/>
      <c r="E50" s="939"/>
      <c r="F50" s="487"/>
      <c r="G50" s="487"/>
      <c r="H50" s="487"/>
      <c r="I50" s="484"/>
      <c r="J50" s="484"/>
      <c r="K50" s="484"/>
      <c r="L50" s="484"/>
      <c r="M50" s="484"/>
      <c r="N50" s="484"/>
    </row>
    <row r="51" spans="1:14" ht="15.75">
      <c r="A51" s="486" t="s">
        <v>154</v>
      </c>
      <c r="B51" s="492"/>
      <c r="C51" s="492"/>
      <c r="D51" s="492"/>
      <c r="E51" s="492"/>
      <c r="F51" s="487"/>
      <c r="G51" s="487"/>
      <c r="H51" s="487"/>
      <c r="I51" s="484"/>
      <c r="J51" s="484"/>
      <c r="K51" s="484"/>
      <c r="L51" s="484"/>
      <c r="M51" s="484"/>
      <c r="N51" s="484"/>
    </row>
    <row r="52" spans="1:15" ht="18" thickBot="1">
      <c r="A52" s="936" t="s">
        <v>158</v>
      </c>
      <c r="B52" s="936"/>
      <c r="C52" s="936"/>
      <c r="D52" s="936"/>
      <c r="E52" s="936"/>
      <c r="F52" s="937" t="s">
        <v>62</v>
      </c>
      <c r="G52" s="938">
        <v>3346560.2</v>
      </c>
      <c r="H52" s="938"/>
      <c r="I52" s="937" t="s">
        <v>62</v>
      </c>
      <c r="J52" s="940" t="s">
        <v>165</v>
      </c>
      <c r="K52" s="940"/>
      <c r="L52" s="933">
        <f>O33*10.06</f>
        <v>33621677.1012</v>
      </c>
      <c r="M52" s="933"/>
      <c r="N52" s="933"/>
      <c r="O52" s="933"/>
    </row>
    <row r="53" spans="1:15" ht="15">
      <c r="A53" s="939" t="s">
        <v>61</v>
      </c>
      <c r="B53" s="939"/>
      <c r="C53" s="939"/>
      <c r="D53" s="939"/>
      <c r="E53" s="939"/>
      <c r="F53" s="937"/>
      <c r="G53" s="941">
        <v>398051</v>
      </c>
      <c r="H53" s="941"/>
      <c r="I53" s="937"/>
      <c r="J53" s="940"/>
      <c r="K53" s="940"/>
      <c r="L53" s="933"/>
      <c r="M53" s="933"/>
      <c r="N53" s="933"/>
      <c r="O53" s="933"/>
    </row>
    <row r="54" spans="1:14" ht="15">
      <c r="A54" s="939" t="s">
        <v>63</v>
      </c>
      <c r="B54" s="939"/>
      <c r="C54" s="939"/>
      <c r="D54" s="939"/>
      <c r="E54" s="939"/>
      <c r="F54" s="487"/>
      <c r="G54" s="487"/>
      <c r="H54" s="487"/>
      <c r="I54" s="484"/>
      <c r="J54" s="484"/>
      <c r="K54" s="484"/>
      <c r="L54" s="484"/>
      <c r="M54" s="484"/>
      <c r="N54" s="484"/>
    </row>
  </sheetData>
  <mergeCells count="52">
    <mergeCell ref="P42:Q42"/>
    <mergeCell ref="A3:A4"/>
    <mergeCell ref="B3:B4"/>
    <mergeCell ref="A48:E48"/>
    <mergeCell ref="F48:F49"/>
    <mergeCell ref="P41:Q41"/>
    <mergeCell ref="B16:H16"/>
    <mergeCell ref="C3:C4"/>
    <mergeCell ref="J3:J4"/>
    <mergeCell ref="P37:Q37"/>
    <mergeCell ref="P38:Q38"/>
    <mergeCell ref="A37:E37"/>
    <mergeCell ref="F37:F38"/>
    <mergeCell ref="G37:H37"/>
    <mergeCell ref="L37:O38"/>
    <mergeCell ref="A38:E38"/>
    <mergeCell ref="G38:H38"/>
    <mergeCell ref="J39:N39"/>
    <mergeCell ref="J43:N43"/>
    <mergeCell ref="L41:O42"/>
    <mergeCell ref="A41:E41"/>
    <mergeCell ref="F41:F42"/>
    <mergeCell ref="G41:H41"/>
    <mergeCell ref="A39:E39"/>
    <mergeCell ref="A42:E42"/>
    <mergeCell ref="G42:H42"/>
    <mergeCell ref="A43:E43"/>
    <mergeCell ref="G53:H53"/>
    <mergeCell ref="G48:H48"/>
    <mergeCell ref="A49:E49"/>
    <mergeCell ref="G49:H49"/>
    <mergeCell ref="A50:E50"/>
    <mergeCell ref="A54:E54"/>
    <mergeCell ref="I37:I38"/>
    <mergeCell ref="J37:K38"/>
    <mergeCell ref="I41:I42"/>
    <mergeCell ref="J41:K42"/>
    <mergeCell ref="I48:I49"/>
    <mergeCell ref="J48:K49"/>
    <mergeCell ref="I52:I53"/>
    <mergeCell ref="J52:K53"/>
    <mergeCell ref="B46:G46"/>
    <mergeCell ref="L48:O49"/>
    <mergeCell ref="L52:O53"/>
    <mergeCell ref="A1:H1"/>
    <mergeCell ref="C2:H2"/>
    <mergeCell ref="J2:O2"/>
    <mergeCell ref="B35:G35"/>
    <mergeCell ref="A52:E52"/>
    <mergeCell ref="F52:F53"/>
    <mergeCell ref="G52:H52"/>
    <mergeCell ref="A53:E53"/>
  </mergeCells>
  <printOptions/>
  <pageMargins left="0.21" right="0.17" top="0.19" bottom="0.24" header="0.5" footer="0.5"/>
  <pageSetup horizontalDpi="600" verticalDpi="600" orientation="landscape" paperSize="9" scale="79" r:id="rId1"/>
  <rowBreaks count="1" manualBreakCount="1">
    <brk id="3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SheetLayoutView="100" workbookViewId="0" topLeftCell="A36">
      <selection activeCell="B7" sqref="B1:B16384"/>
    </sheetView>
  </sheetViews>
  <sheetFormatPr defaultColWidth="9.00390625" defaultRowHeight="12.75"/>
  <cols>
    <col min="1" max="1" width="6.625" style="515" bestFit="1" customWidth="1"/>
    <col min="2" max="2" width="60.00390625" style="211" customWidth="1"/>
    <col min="3" max="4" width="8.00390625" style="211" customWidth="1"/>
    <col min="5" max="5" width="8.25390625" style="211" customWidth="1"/>
    <col min="6" max="6" width="7.25390625" style="211" customWidth="1"/>
    <col min="7" max="16384" width="9.125" style="211" customWidth="1"/>
  </cols>
  <sheetData>
    <row r="1" spans="1:6" ht="18.75">
      <c r="A1" s="522"/>
      <c r="B1" s="823" t="s">
        <v>217</v>
      </c>
      <c r="C1" s="823"/>
      <c r="D1" s="823"/>
      <c r="E1" s="823"/>
      <c r="F1" s="823"/>
    </row>
    <row r="2" spans="1:6" ht="16.5">
      <c r="A2" s="788" t="s">
        <v>218</v>
      </c>
      <c r="B2" s="788"/>
      <c r="C2" s="788"/>
      <c r="D2" s="788"/>
      <c r="E2" s="788"/>
      <c r="F2" s="788"/>
    </row>
    <row r="3" spans="1:11" ht="16.5" hidden="1">
      <c r="A3" s="788" t="s">
        <v>248</v>
      </c>
      <c r="B3" s="788"/>
      <c r="C3" s="788"/>
      <c r="D3" s="788"/>
      <c r="E3" s="788"/>
      <c r="F3" s="788"/>
      <c r="G3" s="659"/>
      <c r="H3" s="659"/>
      <c r="I3" s="659"/>
      <c r="J3" s="659"/>
      <c r="K3" s="659"/>
    </row>
    <row r="4" spans="1:11" ht="16.5" hidden="1">
      <c r="A4" s="788" t="s">
        <v>249</v>
      </c>
      <c r="B4" s="788"/>
      <c r="C4" s="788"/>
      <c r="D4" s="788"/>
      <c r="E4" s="788"/>
      <c r="F4" s="788"/>
      <c r="G4" s="659"/>
      <c r="H4" s="659"/>
      <c r="I4" s="659"/>
      <c r="J4" s="659"/>
      <c r="K4" s="659"/>
    </row>
    <row r="5" spans="1:6" ht="16.5" customHeight="1" hidden="1">
      <c r="A5" s="788" t="s">
        <v>222</v>
      </c>
      <c r="B5" s="788"/>
      <c r="C5" s="788"/>
      <c r="D5" s="788"/>
      <c r="E5" s="788"/>
      <c r="F5" s="788"/>
    </row>
    <row r="6" spans="1:6" ht="16.5">
      <c r="A6" s="788" t="s">
        <v>219</v>
      </c>
      <c r="B6" s="788"/>
      <c r="C6" s="788"/>
      <c r="D6" s="788"/>
      <c r="E6" s="788"/>
      <c r="F6" s="788"/>
    </row>
    <row r="7" spans="1:2" ht="16.5">
      <c r="A7" s="522"/>
      <c r="B7" s="539" t="s">
        <v>253</v>
      </c>
    </row>
    <row r="8" spans="1:2" ht="16.5">
      <c r="A8" s="522"/>
      <c r="B8" s="539" t="s">
        <v>254</v>
      </c>
    </row>
    <row r="9" spans="1:2" ht="17.25" thickBot="1">
      <c r="A9" s="522"/>
      <c r="B9" s="539" t="s">
        <v>255</v>
      </c>
    </row>
    <row r="10" spans="1:6" ht="36" customHeight="1" thickBot="1">
      <c r="A10" s="789" t="s">
        <v>143</v>
      </c>
      <c r="B10" s="786" t="s">
        <v>169</v>
      </c>
      <c r="C10" s="806" t="s">
        <v>215</v>
      </c>
      <c r="D10" s="819"/>
      <c r="E10" s="819"/>
      <c r="F10" s="807"/>
    </row>
    <row r="11" spans="1:6" ht="69" customHeight="1">
      <c r="A11" s="790"/>
      <c r="B11" s="817"/>
      <c r="C11" s="820" t="s">
        <v>211</v>
      </c>
      <c r="D11" s="822"/>
      <c r="E11" s="820" t="s">
        <v>167</v>
      </c>
      <c r="F11" s="822"/>
    </row>
    <row r="12" spans="1:6" ht="67.5" customHeight="1" thickBot="1">
      <c r="A12" s="785"/>
      <c r="B12" s="818"/>
      <c r="C12" s="679" t="s">
        <v>256</v>
      </c>
      <c r="D12" s="678" t="s">
        <v>257</v>
      </c>
      <c r="E12" s="679" t="s">
        <v>256</v>
      </c>
      <c r="F12" s="678" t="s">
        <v>257</v>
      </c>
    </row>
    <row r="13" spans="1:6" ht="24.75" customHeight="1" thickBot="1">
      <c r="A13" s="508">
        <v>1</v>
      </c>
      <c r="B13" s="815" t="s">
        <v>177</v>
      </c>
      <c r="C13" s="816"/>
      <c r="D13" s="816"/>
      <c r="E13" s="816"/>
      <c r="F13" s="816"/>
    </row>
    <row r="14" spans="1:6" ht="37.5" customHeight="1">
      <c r="A14" s="509" t="s">
        <v>179</v>
      </c>
      <c r="B14" s="557" t="s">
        <v>250</v>
      </c>
      <c r="C14" s="582">
        <v>184.8</v>
      </c>
      <c r="D14" s="584">
        <v>206.9737</v>
      </c>
      <c r="E14" s="673">
        <v>202.52</v>
      </c>
      <c r="F14" s="584">
        <v>226.8234</v>
      </c>
    </row>
    <row r="15" spans="1:6" ht="32.25" customHeight="1">
      <c r="A15" s="509" t="s">
        <v>180</v>
      </c>
      <c r="B15" s="557" t="s">
        <v>170</v>
      </c>
      <c r="C15" s="585">
        <v>125.91</v>
      </c>
      <c r="D15" s="586">
        <v>141.0265</v>
      </c>
      <c r="E15" s="674" t="s">
        <v>166</v>
      </c>
      <c r="F15" s="676" t="s">
        <v>166</v>
      </c>
    </row>
    <row r="16" spans="1:6" ht="45.75" customHeight="1">
      <c r="A16" s="509" t="s">
        <v>181</v>
      </c>
      <c r="B16" s="557" t="s">
        <v>204</v>
      </c>
      <c r="C16" s="585">
        <v>211.39</v>
      </c>
      <c r="D16" s="586">
        <v>236.74200000000002</v>
      </c>
      <c r="E16" s="674">
        <v>244.73</v>
      </c>
      <c r="F16" s="586">
        <v>274.089</v>
      </c>
    </row>
    <row r="17" spans="1:6" ht="32.25" customHeight="1">
      <c r="A17" s="509" t="s">
        <v>182</v>
      </c>
      <c r="B17" s="557" t="s">
        <v>202</v>
      </c>
      <c r="C17" s="585">
        <v>155.99</v>
      </c>
      <c r="D17" s="586">
        <v>174.70799999999997</v>
      </c>
      <c r="E17" s="674" t="s">
        <v>166</v>
      </c>
      <c r="F17" s="676" t="s">
        <v>166</v>
      </c>
    </row>
    <row r="18" spans="1:6" ht="44.25" customHeight="1">
      <c r="A18" s="509" t="s">
        <v>183</v>
      </c>
      <c r="B18" s="557" t="s">
        <v>205</v>
      </c>
      <c r="C18" s="585">
        <v>109.592</v>
      </c>
      <c r="D18" s="586">
        <v>122.71419999999999</v>
      </c>
      <c r="E18" s="674" t="s">
        <v>166</v>
      </c>
      <c r="F18" s="676" t="s">
        <v>166</v>
      </c>
    </row>
    <row r="19" spans="1:6" ht="32.25" customHeight="1">
      <c r="A19" s="509" t="s">
        <v>184</v>
      </c>
      <c r="B19" s="557" t="s">
        <v>251</v>
      </c>
      <c r="C19" s="585">
        <v>48.488</v>
      </c>
      <c r="D19" s="586">
        <v>54.2938</v>
      </c>
      <c r="E19" s="674" t="s">
        <v>166</v>
      </c>
      <c r="F19" s="676" t="s">
        <v>166</v>
      </c>
    </row>
    <row r="20" spans="1:6" ht="32.25" customHeight="1">
      <c r="A20" s="509" t="s">
        <v>185</v>
      </c>
      <c r="B20" s="557" t="s">
        <v>252</v>
      </c>
      <c r="C20" s="585">
        <v>26.752</v>
      </c>
      <c r="D20" s="586">
        <v>29.955199999999998</v>
      </c>
      <c r="E20" s="674"/>
      <c r="F20" s="676"/>
    </row>
    <row r="21" spans="1:6" ht="22.5" customHeight="1" thickBot="1">
      <c r="A21" s="509" t="s">
        <v>186</v>
      </c>
      <c r="B21" s="557" t="s">
        <v>207</v>
      </c>
      <c r="C21" s="587">
        <v>15.655999999999999</v>
      </c>
      <c r="D21" s="588">
        <v>17.5306</v>
      </c>
      <c r="E21" s="675" t="s">
        <v>166</v>
      </c>
      <c r="F21" s="677" t="s">
        <v>166</v>
      </c>
    </row>
    <row r="22" spans="1:6" ht="6" customHeight="1">
      <c r="A22" s="510"/>
      <c r="B22" s="501"/>
      <c r="C22" s="580"/>
      <c r="D22" s="581"/>
      <c r="E22" s="581"/>
      <c r="F22" s="597"/>
    </row>
    <row r="23" spans="1:6" ht="30" customHeight="1" thickBot="1">
      <c r="A23" s="543" t="s">
        <v>187</v>
      </c>
      <c r="B23" s="791" t="s">
        <v>171</v>
      </c>
      <c r="C23" s="793"/>
      <c r="D23" s="793"/>
      <c r="E23" s="793"/>
      <c r="F23" s="793"/>
    </row>
    <row r="24" spans="1:6" ht="47.25" customHeight="1">
      <c r="A24" s="542" t="s">
        <v>188</v>
      </c>
      <c r="B24" s="571" t="s">
        <v>244</v>
      </c>
      <c r="C24" s="582">
        <v>127.71</v>
      </c>
      <c r="D24" s="584">
        <v>143.0327</v>
      </c>
      <c r="E24" s="673">
        <v>136.01</v>
      </c>
      <c r="F24" s="584">
        <v>152.3365</v>
      </c>
    </row>
    <row r="25" spans="1:6" ht="61.5" customHeight="1">
      <c r="A25" s="509" t="s">
        <v>189</v>
      </c>
      <c r="B25" s="557" t="s">
        <v>209</v>
      </c>
      <c r="C25" s="585">
        <v>90.63</v>
      </c>
      <c r="D25" s="566">
        <v>90.63</v>
      </c>
      <c r="E25" s="681">
        <v>95.91340000000001</v>
      </c>
      <c r="F25" s="586">
        <v>107.4239</v>
      </c>
    </row>
    <row r="26" spans="1:6" ht="47.25" customHeight="1">
      <c r="A26" s="509" t="s">
        <v>190</v>
      </c>
      <c r="B26" s="557" t="s">
        <v>173</v>
      </c>
      <c r="C26" s="585">
        <v>88.04</v>
      </c>
      <c r="D26" s="566">
        <v>88.04</v>
      </c>
      <c r="E26" s="674" t="s">
        <v>166</v>
      </c>
      <c r="F26" s="663" t="str">
        <f>E26</f>
        <v>х</v>
      </c>
    </row>
    <row r="27" spans="1:6" ht="50.25" customHeight="1" thickBot="1">
      <c r="A27" s="509" t="s">
        <v>191</v>
      </c>
      <c r="B27" s="557" t="s">
        <v>210</v>
      </c>
      <c r="C27" s="587">
        <v>107.11</v>
      </c>
      <c r="D27" s="590">
        <v>107.11</v>
      </c>
      <c r="E27" s="675" t="s">
        <v>166</v>
      </c>
      <c r="F27" s="664" t="str">
        <f>E27</f>
        <v>х</v>
      </c>
    </row>
    <row r="28" spans="1:6" ht="7.5" customHeight="1">
      <c r="A28" s="510"/>
      <c r="B28" s="501"/>
      <c r="C28" s="580"/>
      <c r="D28" s="581"/>
      <c r="E28" s="581"/>
      <c r="F28" s="597"/>
    </row>
    <row r="29" spans="1:6" ht="19.5" customHeight="1" thickBot="1">
      <c r="A29" s="511" t="s">
        <v>192</v>
      </c>
      <c r="B29" s="798" t="s">
        <v>126</v>
      </c>
      <c r="C29" s="794"/>
      <c r="D29" s="794"/>
      <c r="E29" s="794"/>
      <c r="F29" s="794"/>
    </row>
    <row r="30" spans="1:6" ht="19.5" customHeight="1">
      <c r="A30" s="512" t="s">
        <v>193</v>
      </c>
      <c r="B30" s="242" t="s">
        <v>127</v>
      </c>
      <c r="C30" s="598">
        <v>6.08</v>
      </c>
      <c r="D30" s="584">
        <v>6.808</v>
      </c>
      <c r="E30" s="591"/>
      <c r="F30" s="601"/>
    </row>
    <row r="31" spans="1:6" ht="19.5" customHeight="1" thickBot="1">
      <c r="A31" s="512" t="s">
        <v>194</v>
      </c>
      <c r="B31" s="243" t="s">
        <v>128</v>
      </c>
      <c r="C31" s="682">
        <v>3.6479999999999997</v>
      </c>
      <c r="D31" s="588">
        <v>4.0847999999999995</v>
      </c>
      <c r="E31" s="593"/>
      <c r="F31" s="602"/>
    </row>
    <row r="32" spans="1:2" ht="19.5" customHeight="1" thickBot="1">
      <c r="A32" s="683" t="s">
        <v>195</v>
      </c>
      <c r="B32" s="684" t="s">
        <v>130</v>
      </c>
    </row>
    <row r="33" spans="1:6" ht="30" customHeight="1">
      <c r="A33" s="685" t="s">
        <v>196</v>
      </c>
      <c r="B33" s="686" t="s">
        <v>131</v>
      </c>
      <c r="C33" s="690">
        <v>185.44</v>
      </c>
      <c r="D33" s="584">
        <v>207.64399999999998</v>
      </c>
      <c r="E33" s="591"/>
      <c r="F33" s="601"/>
    </row>
    <row r="34" spans="1:6" ht="30" customHeight="1">
      <c r="A34" s="512" t="s">
        <v>197</v>
      </c>
      <c r="B34" s="242" t="s">
        <v>132</v>
      </c>
      <c r="C34" s="585">
        <v>98.08799999999998</v>
      </c>
      <c r="D34" s="689">
        <v>113.582</v>
      </c>
      <c r="E34" s="594"/>
      <c r="F34" s="603"/>
    </row>
    <row r="35" spans="1:6" ht="19.5" customHeight="1" thickBot="1">
      <c r="A35" s="687" t="s">
        <v>198</v>
      </c>
      <c r="B35" s="688" t="s">
        <v>133</v>
      </c>
      <c r="C35" s="691">
        <v>74.48</v>
      </c>
      <c r="D35" s="588">
        <v>83.39800000000001</v>
      </c>
      <c r="E35" s="593"/>
      <c r="F35" s="602"/>
    </row>
    <row r="36" spans="1:6" ht="19.5" customHeight="1" thickBot="1">
      <c r="A36" s="511" t="s">
        <v>199</v>
      </c>
      <c r="B36" s="824" t="s">
        <v>135</v>
      </c>
      <c r="C36" s="799"/>
      <c r="D36" s="799"/>
      <c r="E36" s="799"/>
      <c r="F36" s="799"/>
    </row>
    <row r="37" spans="1:6" ht="19.5" customHeight="1">
      <c r="A37" s="513" t="s">
        <v>200</v>
      </c>
      <c r="B37" s="280" t="s">
        <v>136</v>
      </c>
      <c r="C37" s="582">
        <v>22.8</v>
      </c>
      <c r="D37" s="584">
        <v>25.53</v>
      </c>
      <c r="E37" s="591"/>
      <c r="F37" s="601"/>
    </row>
    <row r="38" spans="1:6" ht="19.5" customHeight="1" thickBot="1">
      <c r="A38" s="514" t="s">
        <v>201</v>
      </c>
      <c r="B38" s="282" t="s">
        <v>137</v>
      </c>
      <c r="C38" s="680">
        <v>12.16</v>
      </c>
      <c r="D38" s="588">
        <v>13.616</v>
      </c>
      <c r="E38" s="593"/>
      <c r="F38" s="602"/>
    </row>
    <row r="39" spans="1:2" ht="15.75">
      <c r="A39" s="533" t="s">
        <v>225</v>
      </c>
      <c r="B39" s="483"/>
    </row>
    <row r="41" ht="15.75">
      <c r="B41" s="535"/>
    </row>
    <row r="43" spans="2:3" ht="16.5">
      <c r="B43" s="536"/>
      <c r="C43" s="522"/>
    </row>
    <row r="44" spans="2:3" ht="15.75">
      <c r="B44" s="534"/>
      <c r="C44" s="522"/>
    </row>
    <row r="45" spans="2:3" ht="15.75">
      <c r="B45" s="534"/>
      <c r="C45" s="522"/>
    </row>
    <row r="46" spans="2:3" ht="15.75">
      <c r="B46" s="534"/>
      <c r="C46" s="522"/>
    </row>
    <row r="49" ht="12.75">
      <c r="B49" s="537"/>
    </row>
    <row r="50" ht="12.75">
      <c r="B50" s="537"/>
    </row>
  </sheetData>
  <mergeCells count="15">
    <mergeCell ref="B36:F36"/>
    <mergeCell ref="B13:F13"/>
    <mergeCell ref="B23:F23"/>
    <mergeCell ref="B29:F29"/>
    <mergeCell ref="A5:F5"/>
    <mergeCell ref="A6:F6"/>
    <mergeCell ref="A10:A12"/>
    <mergeCell ref="B10:B12"/>
    <mergeCell ref="C10:F10"/>
    <mergeCell ref="C11:D11"/>
    <mergeCell ref="E11:F11"/>
    <mergeCell ref="B1:F1"/>
    <mergeCell ref="A2:F2"/>
    <mergeCell ref="A3:F3"/>
    <mergeCell ref="A4:F4"/>
  </mergeCells>
  <printOptions/>
  <pageMargins left="0.45" right="0.3" top="0.49" bottom="0.44" header="0.5" footer="0.5"/>
  <pageSetup horizontalDpi="600" verticalDpi="600" orientation="portrait" paperSize="9" scale="97" r:id="rId1"/>
  <rowBreaks count="1" manualBreakCount="1">
    <brk id="27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workbookViewId="0" topLeftCell="O1">
      <selection activeCell="J21" sqref="J21"/>
    </sheetView>
  </sheetViews>
  <sheetFormatPr defaultColWidth="9.00390625" defaultRowHeight="12.75"/>
  <cols>
    <col min="5" max="5" width="7.25390625" style="0" customWidth="1"/>
    <col min="6" max="6" width="8.625" style="0" customWidth="1"/>
    <col min="7" max="7" width="11.125" style="0" customWidth="1"/>
    <col min="8" max="8" width="7.625" style="0" customWidth="1"/>
    <col min="9" max="9" width="8.375" style="0" customWidth="1"/>
    <col min="10" max="10" width="12.125" style="0" customWidth="1"/>
    <col min="11" max="11" width="7.75390625" style="0" customWidth="1"/>
    <col min="12" max="12" width="7.25390625" style="0" customWidth="1"/>
    <col min="13" max="13" width="6.25390625" style="0" customWidth="1"/>
    <col min="14" max="14" width="8.125" style="0" customWidth="1"/>
    <col min="15" max="15" width="9.75390625" style="0" customWidth="1"/>
    <col min="16" max="16" width="7.25390625" style="0" customWidth="1"/>
    <col min="17" max="17" width="7.75390625" style="0" customWidth="1"/>
    <col min="18" max="18" width="9.75390625" style="0" customWidth="1"/>
    <col min="19" max="19" width="7.00390625" style="0" customWidth="1"/>
    <col min="20" max="20" width="7.75390625" style="0" customWidth="1"/>
    <col min="21" max="21" width="9.875" style="0" customWidth="1"/>
    <col min="22" max="22" width="8.625" style="0" customWidth="1"/>
    <col min="23" max="23" width="7.00390625" style="0" customWidth="1"/>
    <col min="25" max="25" width="10.75390625" style="0" customWidth="1"/>
    <col min="26" max="26" width="10.125" style="0" bestFit="1" customWidth="1"/>
  </cols>
  <sheetData>
    <row r="1" spans="1:25" ht="19.5" customHeight="1">
      <c r="A1" s="894" t="s">
        <v>97</v>
      </c>
      <c r="B1" s="894"/>
      <c r="C1" s="894"/>
      <c r="D1" s="894"/>
      <c r="E1" s="894"/>
      <c r="F1" s="894"/>
      <c r="G1" s="894"/>
      <c r="H1" s="894"/>
      <c r="I1" s="894"/>
      <c r="J1" s="894"/>
      <c r="K1" s="894"/>
      <c r="L1" s="894"/>
      <c r="M1" s="894"/>
      <c r="N1" s="894"/>
      <c r="O1" s="894"/>
      <c r="P1" s="894"/>
      <c r="Q1" s="894"/>
      <c r="R1" s="894"/>
      <c r="S1" s="894"/>
      <c r="T1" s="894"/>
      <c r="U1" s="894"/>
      <c r="V1" s="894"/>
      <c r="W1" s="894"/>
      <c r="X1" s="894"/>
      <c r="Y1" s="894"/>
    </row>
    <row r="2" spans="1:9" ht="19.5" customHeight="1">
      <c r="A2" s="14"/>
      <c r="B2" s="14"/>
      <c r="C2" s="14"/>
      <c r="D2" s="14"/>
      <c r="E2" s="49" t="s">
        <v>31</v>
      </c>
      <c r="F2" s="49" t="s">
        <v>32</v>
      </c>
      <c r="G2" s="50" t="s">
        <v>37</v>
      </c>
      <c r="H2" s="14"/>
      <c r="I2" s="14"/>
    </row>
    <row r="3" spans="1:9" ht="19.5" customHeight="1">
      <c r="A3" s="25" t="s">
        <v>29</v>
      </c>
      <c r="B3" s="25"/>
      <c r="C3" s="25"/>
      <c r="D3" s="25"/>
      <c r="E3" s="44">
        <v>7.48</v>
      </c>
      <c r="F3" s="45">
        <v>9.64</v>
      </c>
      <c r="G3" s="43">
        <f>F3/E3*100</f>
        <v>128.87700534759358</v>
      </c>
      <c r="H3" s="14"/>
      <c r="I3" s="14"/>
    </row>
    <row r="4" spans="1:9" ht="19.5" customHeight="1">
      <c r="A4" s="25" t="s">
        <v>30</v>
      </c>
      <c r="B4" s="25"/>
      <c r="C4" s="25"/>
      <c r="D4" s="25"/>
      <c r="E4" s="46">
        <v>7.61</v>
      </c>
      <c r="F4" s="47">
        <v>8.26</v>
      </c>
      <c r="G4" s="48">
        <f>F4/E4*100</f>
        <v>108.54139290407359</v>
      </c>
      <c r="H4" s="14"/>
      <c r="I4" s="14"/>
    </row>
    <row r="5" spans="1:9" ht="19.5" customHeight="1" thickBot="1">
      <c r="A5" s="14"/>
      <c r="B5" s="25"/>
      <c r="C5" s="25"/>
      <c r="D5" s="25"/>
      <c r="E5" s="21">
        <f>SUM(E3:E4)</f>
        <v>15.09</v>
      </c>
      <c r="F5" s="88">
        <f>SUM(F3:F4)</f>
        <v>17.9</v>
      </c>
      <c r="G5" s="51">
        <f>F5/E5*100</f>
        <v>118.62160371106691</v>
      </c>
      <c r="H5" s="14"/>
      <c r="I5" s="14"/>
    </row>
    <row r="6" spans="1:25" ht="19.5" customHeight="1">
      <c r="A6" s="113"/>
      <c r="B6" s="114"/>
      <c r="C6" s="114"/>
      <c r="D6" s="114"/>
      <c r="E6" s="951" t="s">
        <v>14</v>
      </c>
      <c r="F6" s="952"/>
      <c r="G6" s="953"/>
      <c r="H6" s="951" t="s">
        <v>15</v>
      </c>
      <c r="I6" s="952"/>
      <c r="J6" s="953"/>
      <c r="K6" s="115" t="s">
        <v>35</v>
      </c>
      <c r="L6" s="116" t="s">
        <v>40</v>
      </c>
      <c r="M6" s="115" t="s">
        <v>47</v>
      </c>
      <c r="N6" s="115" t="s">
        <v>48</v>
      </c>
      <c r="O6" s="115" t="s">
        <v>49</v>
      </c>
      <c r="P6" s="115" t="s">
        <v>47</v>
      </c>
      <c r="Q6" s="115" t="s">
        <v>48</v>
      </c>
      <c r="R6" s="115" t="s">
        <v>49</v>
      </c>
      <c r="S6" s="115" t="s">
        <v>47</v>
      </c>
      <c r="T6" s="115" t="s">
        <v>48</v>
      </c>
      <c r="U6" s="115" t="s">
        <v>49</v>
      </c>
      <c r="V6" s="117" t="s">
        <v>37</v>
      </c>
      <c r="W6" s="115" t="s">
        <v>47</v>
      </c>
      <c r="X6" s="115" t="s">
        <v>48</v>
      </c>
      <c r="Y6" s="118" t="s">
        <v>49</v>
      </c>
    </row>
    <row r="7" spans="1:25" ht="19.5" customHeight="1">
      <c r="A7" s="954" t="s">
        <v>0</v>
      </c>
      <c r="B7" s="901"/>
      <c r="C7" s="901"/>
      <c r="D7" s="901"/>
      <c r="E7" s="903" t="s">
        <v>26</v>
      </c>
      <c r="F7" s="904"/>
      <c r="G7" s="15" t="s">
        <v>26</v>
      </c>
      <c r="H7" s="903" t="s">
        <v>26</v>
      </c>
      <c r="I7" s="904"/>
      <c r="J7" s="15" t="s">
        <v>26</v>
      </c>
      <c r="K7" s="26" t="s">
        <v>36</v>
      </c>
      <c r="L7" s="32" t="s">
        <v>39</v>
      </c>
      <c r="M7" s="93" t="s">
        <v>65</v>
      </c>
      <c r="N7" s="26"/>
      <c r="O7" s="26" t="s">
        <v>27</v>
      </c>
      <c r="P7" s="93" t="s">
        <v>66</v>
      </c>
      <c r="Q7" s="26"/>
      <c r="R7" s="26" t="s">
        <v>27</v>
      </c>
      <c r="S7" s="93" t="s">
        <v>65</v>
      </c>
      <c r="T7" s="26"/>
      <c r="U7" s="26" t="s">
        <v>27</v>
      </c>
      <c r="V7" s="133" t="s">
        <v>81</v>
      </c>
      <c r="W7" s="93" t="s">
        <v>66</v>
      </c>
      <c r="X7" s="26"/>
      <c r="Y7" s="119" t="s">
        <v>27</v>
      </c>
    </row>
    <row r="8" spans="1:25" ht="19.5" customHeight="1">
      <c r="A8" s="120"/>
      <c r="B8" s="7"/>
      <c r="C8" s="7"/>
      <c r="D8" s="7"/>
      <c r="E8" s="17" t="s">
        <v>13</v>
      </c>
      <c r="F8" s="15" t="s">
        <v>16</v>
      </c>
      <c r="G8" s="19" t="s">
        <v>28</v>
      </c>
      <c r="H8" s="17" t="s">
        <v>13</v>
      </c>
      <c r="I8" s="15" t="s">
        <v>16</v>
      </c>
      <c r="J8" s="19" t="s">
        <v>28</v>
      </c>
      <c r="K8" s="26"/>
      <c r="L8" s="19" t="s">
        <v>38</v>
      </c>
      <c r="M8" s="26" t="s">
        <v>50</v>
      </c>
      <c r="N8" s="19" t="s">
        <v>51</v>
      </c>
      <c r="O8" s="26" t="s">
        <v>50</v>
      </c>
      <c r="P8" s="26" t="s">
        <v>50</v>
      </c>
      <c r="Q8" s="19" t="s">
        <v>51</v>
      </c>
      <c r="R8" s="26" t="s">
        <v>50</v>
      </c>
      <c r="S8" s="26" t="s">
        <v>50</v>
      </c>
      <c r="T8" s="19" t="s">
        <v>51</v>
      </c>
      <c r="U8" s="26" t="s">
        <v>50</v>
      </c>
      <c r="V8" s="26"/>
      <c r="W8" s="26" t="s">
        <v>50</v>
      </c>
      <c r="X8" s="19" t="s">
        <v>51</v>
      </c>
      <c r="Y8" s="119" t="s">
        <v>50</v>
      </c>
    </row>
    <row r="9" spans="1:25" ht="19.5" customHeight="1">
      <c r="A9" s="120"/>
      <c r="B9" s="7"/>
      <c r="C9" s="7"/>
      <c r="D9" s="7"/>
      <c r="E9" s="18"/>
      <c r="F9" s="5"/>
      <c r="G9" s="5" t="s">
        <v>27</v>
      </c>
      <c r="H9" s="18"/>
      <c r="I9" s="5"/>
      <c r="J9" s="5" t="s">
        <v>27</v>
      </c>
      <c r="K9" s="18" t="s">
        <v>41</v>
      </c>
      <c r="L9" s="18" t="s">
        <v>37</v>
      </c>
      <c r="M9" s="52"/>
      <c r="N9" s="52"/>
      <c r="O9" s="52"/>
      <c r="P9" s="52"/>
      <c r="Q9" s="52"/>
      <c r="R9" s="52"/>
      <c r="S9" s="52"/>
      <c r="T9" s="52"/>
      <c r="U9" s="52"/>
      <c r="V9" s="26"/>
      <c r="W9" s="52"/>
      <c r="X9" s="52"/>
      <c r="Y9" s="121"/>
    </row>
    <row r="10" spans="1:25" ht="19.5" customHeight="1">
      <c r="A10" s="122" t="s">
        <v>52</v>
      </c>
      <c r="B10" s="2"/>
      <c r="C10" s="2"/>
      <c r="D10" s="2"/>
      <c r="E10" s="153" t="s">
        <v>33</v>
      </c>
      <c r="F10" s="64"/>
      <c r="G10" s="64" t="str">
        <f>E10</f>
        <v>8,98</v>
      </c>
      <c r="H10" s="153">
        <f>S10*9.64</f>
        <v>9.64</v>
      </c>
      <c r="I10" s="153"/>
      <c r="J10" s="153">
        <f>H10</f>
        <v>9.64</v>
      </c>
      <c r="K10" s="153">
        <f>J10-G10</f>
        <v>0.6600000000000001</v>
      </c>
      <c r="L10" s="154">
        <f>J10/G10*100</f>
        <v>107.34966592427617</v>
      </c>
      <c r="M10" s="66">
        <v>1.2</v>
      </c>
      <c r="N10" s="66">
        <v>13649</v>
      </c>
      <c r="O10" s="66">
        <f>M10*N10</f>
        <v>16378.8</v>
      </c>
      <c r="P10" s="155" t="s">
        <v>67</v>
      </c>
      <c r="Q10" s="155" t="s">
        <v>67</v>
      </c>
      <c r="R10" s="155" t="s">
        <v>67</v>
      </c>
      <c r="S10" s="68">
        <v>1</v>
      </c>
      <c r="T10" s="66">
        <v>13649</v>
      </c>
      <c r="U10" s="66">
        <f>S10*T10</f>
        <v>13649</v>
      </c>
      <c r="V10" s="83">
        <v>20</v>
      </c>
      <c r="W10" s="155" t="s">
        <v>67</v>
      </c>
      <c r="X10" s="155" t="s">
        <v>67</v>
      </c>
      <c r="Y10" s="156" t="s">
        <v>67</v>
      </c>
    </row>
    <row r="11" spans="1:25" ht="19.5" customHeight="1">
      <c r="A11" s="187" t="s">
        <v>2</v>
      </c>
      <c r="B11" s="180"/>
      <c r="C11" s="180"/>
      <c r="D11" s="180"/>
      <c r="E11" s="181"/>
      <c r="F11" s="182"/>
      <c r="G11" s="182"/>
      <c r="H11" s="181"/>
      <c r="I11" s="181"/>
      <c r="J11" s="181"/>
      <c r="K11" s="181"/>
      <c r="L11" s="183"/>
      <c r="M11" s="184"/>
      <c r="N11" s="184"/>
      <c r="O11" s="184"/>
      <c r="P11" s="188"/>
      <c r="Q11" s="188"/>
      <c r="R11" s="188"/>
      <c r="S11" s="184"/>
      <c r="T11" s="184"/>
      <c r="U11" s="184"/>
      <c r="V11" s="189"/>
      <c r="W11" s="188"/>
      <c r="X11" s="188"/>
      <c r="Y11" s="190"/>
    </row>
    <row r="12" spans="1:25" ht="19.5" customHeight="1">
      <c r="A12" s="123" t="s">
        <v>53</v>
      </c>
      <c r="B12" s="11"/>
      <c r="C12" s="11"/>
      <c r="D12" s="11"/>
      <c r="E12" s="65">
        <v>13.46</v>
      </c>
      <c r="F12" s="107"/>
      <c r="G12" s="107">
        <f>E12</f>
        <v>13.46</v>
      </c>
      <c r="H12" s="65">
        <f>S12*9.64</f>
        <v>14.46</v>
      </c>
      <c r="I12" s="65"/>
      <c r="J12" s="65">
        <f>H12</f>
        <v>14.46</v>
      </c>
      <c r="K12" s="65">
        <f aca="true" t="shared" si="0" ref="K12:K31">J12-G12</f>
        <v>1</v>
      </c>
      <c r="L12" s="159">
        <f aca="true" t="shared" si="1" ref="L12:L31">J12/G12*100</f>
        <v>107.4294205052006</v>
      </c>
      <c r="M12" s="67">
        <v>1.8</v>
      </c>
      <c r="N12" s="67">
        <v>540</v>
      </c>
      <c r="O12" s="67">
        <f aca="true" t="shared" si="2" ref="O12:O31">M12*N12</f>
        <v>972</v>
      </c>
      <c r="P12" s="160" t="s">
        <v>67</v>
      </c>
      <c r="Q12" s="160" t="s">
        <v>67</v>
      </c>
      <c r="R12" s="160" t="s">
        <v>67</v>
      </c>
      <c r="S12" s="67">
        <v>1.5</v>
      </c>
      <c r="T12" s="67">
        <v>540</v>
      </c>
      <c r="U12" s="67">
        <f>S12*T12</f>
        <v>810</v>
      </c>
      <c r="V12" s="108">
        <v>20</v>
      </c>
      <c r="W12" s="160" t="s">
        <v>67</v>
      </c>
      <c r="X12" s="160" t="s">
        <v>67</v>
      </c>
      <c r="Y12" s="161" t="s">
        <v>67</v>
      </c>
    </row>
    <row r="13" spans="1:25" ht="19.5" customHeight="1">
      <c r="A13" s="124" t="s">
        <v>54</v>
      </c>
      <c r="B13" s="2"/>
      <c r="C13" s="2"/>
      <c r="D13" s="2"/>
      <c r="E13" s="153">
        <v>27.86</v>
      </c>
      <c r="F13" s="64"/>
      <c r="G13" s="64">
        <f>E13</f>
        <v>27.86</v>
      </c>
      <c r="H13" s="153">
        <f>S13*9.64</f>
        <v>28.92</v>
      </c>
      <c r="I13" s="153"/>
      <c r="J13" s="153">
        <f>H13</f>
        <v>28.92</v>
      </c>
      <c r="K13" s="153">
        <f t="shared" si="0"/>
        <v>1.0600000000000023</v>
      </c>
      <c r="L13" s="154">
        <f t="shared" si="1"/>
        <v>103.80473797559226</v>
      </c>
      <c r="M13" s="66">
        <v>3.7</v>
      </c>
      <c r="N13" s="66">
        <v>21220</v>
      </c>
      <c r="O13" s="66">
        <f t="shared" si="2"/>
        <v>78514</v>
      </c>
      <c r="P13" s="155" t="s">
        <v>67</v>
      </c>
      <c r="Q13" s="155" t="s">
        <v>67</v>
      </c>
      <c r="R13" s="155" t="s">
        <v>67</v>
      </c>
      <c r="S13" s="68">
        <v>3</v>
      </c>
      <c r="T13" s="66">
        <v>21220</v>
      </c>
      <c r="U13" s="66">
        <f>S13*T13</f>
        <v>63660</v>
      </c>
      <c r="V13" s="83">
        <v>20</v>
      </c>
      <c r="W13" s="155" t="s">
        <v>67</v>
      </c>
      <c r="X13" s="155" t="s">
        <v>67</v>
      </c>
      <c r="Y13" s="156" t="s">
        <v>67</v>
      </c>
    </row>
    <row r="14" spans="1:25" ht="19.5" customHeight="1">
      <c r="A14" s="179" t="s">
        <v>10</v>
      </c>
      <c r="B14" s="180"/>
      <c r="C14" s="180"/>
      <c r="D14" s="180"/>
      <c r="E14" s="181"/>
      <c r="F14" s="182"/>
      <c r="G14" s="181"/>
      <c r="H14" s="181"/>
      <c r="I14" s="181"/>
      <c r="J14" s="181"/>
      <c r="K14" s="181"/>
      <c r="L14" s="183"/>
      <c r="M14" s="184"/>
      <c r="N14" s="184"/>
      <c r="O14" s="184"/>
      <c r="P14" s="184"/>
      <c r="Q14" s="185"/>
      <c r="R14" s="184"/>
      <c r="S14" s="184"/>
      <c r="T14" s="184"/>
      <c r="U14" s="184"/>
      <c r="V14" s="184"/>
      <c r="W14" s="184"/>
      <c r="X14" s="185"/>
      <c r="Y14" s="186"/>
    </row>
    <row r="15" spans="1:25" ht="19.5" customHeight="1">
      <c r="A15" s="123" t="s">
        <v>4</v>
      </c>
      <c r="B15" s="11"/>
      <c r="C15" s="11"/>
      <c r="D15" s="11"/>
      <c r="E15" s="65">
        <v>27.68</v>
      </c>
      <c r="F15" s="107">
        <v>28.16</v>
      </c>
      <c r="G15" s="107">
        <f>SUM(E15:F15)</f>
        <v>55.84</v>
      </c>
      <c r="H15" s="65">
        <f>S15*9.64</f>
        <v>35.668000000000006</v>
      </c>
      <c r="I15" s="65">
        <f>P15*8.26</f>
        <v>30.562</v>
      </c>
      <c r="J15" s="65">
        <f>H15+I15</f>
        <v>66.23</v>
      </c>
      <c r="K15" s="65">
        <f t="shared" si="0"/>
        <v>10.39</v>
      </c>
      <c r="L15" s="159">
        <f t="shared" si="1"/>
        <v>118.60673352435529</v>
      </c>
      <c r="M15" s="67">
        <v>3.7</v>
      </c>
      <c r="N15" s="67"/>
      <c r="O15" s="67"/>
      <c r="P15" s="67">
        <v>3.7</v>
      </c>
      <c r="Q15" s="108"/>
      <c r="R15" s="67"/>
      <c r="S15" s="67">
        <v>3.7</v>
      </c>
      <c r="T15" s="67"/>
      <c r="U15" s="67"/>
      <c r="V15" s="80"/>
      <c r="W15" s="67">
        <v>3.7</v>
      </c>
      <c r="X15" s="108"/>
      <c r="Y15" s="128"/>
    </row>
    <row r="16" spans="1:25" ht="19.5" customHeight="1">
      <c r="A16" s="124" t="s">
        <v>55</v>
      </c>
      <c r="B16" s="2"/>
      <c r="C16" s="2"/>
      <c r="D16" s="2"/>
      <c r="E16" s="153">
        <v>34.41</v>
      </c>
      <c r="F16" s="64">
        <v>35.01</v>
      </c>
      <c r="G16" s="64">
        <f aca="true" t="shared" si="3" ref="G16:G31">SUM(E16:F16)</f>
        <v>69.41999999999999</v>
      </c>
      <c r="H16" s="153">
        <f>S16*9.64</f>
        <v>44.344</v>
      </c>
      <c r="I16" s="65">
        <f aca="true" t="shared" si="4" ref="I16:I31">P16*8.26</f>
        <v>37.995999999999995</v>
      </c>
      <c r="J16" s="65">
        <f>H16+I16</f>
        <v>82.34</v>
      </c>
      <c r="K16" s="153">
        <f t="shared" si="0"/>
        <v>12.920000000000016</v>
      </c>
      <c r="L16" s="154">
        <f t="shared" si="1"/>
        <v>118.6113511956209</v>
      </c>
      <c r="M16" s="163">
        <v>4.6</v>
      </c>
      <c r="N16" s="80">
        <v>39094</v>
      </c>
      <c r="O16" s="82">
        <f t="shared" si="2"/>
        <v>179832.4</v>
      </c>
      <c r="P16" s="163">
        <v>4.6</v>
      </c>
      <c r="Q16" s="84">
        <v>39094</v>
      </c>
      <c r="R16" s="82">
        <f>P16*Q16</f>
        <v>179832.4</v>
      </c>
      <c r="S16" s="163">
        <v>4.6</v>
      </c>
      <c r="T16" s="80">
        <v>39094</v>
      </c>
      <c r="U16" s="82">
        <f>S16*T16</f>
        <v>179832.4</v>
      </c>
      <c r="V16" s="66"/>
      <c r="W16" s="163">
        <v>4.6</v>
      </c>
      <c r="X16" s="84">
        <v>39094</v>
      </c>
      <c r="Y16" s="129">
        <f>W16*X16</f>
        <v>179832.4</v>
      </c>
    </row>
    <row r="17" spans="1:25" ht="19.5" customHeight="1">
      <c r="A17" s="124" t="s">
        <v>56</v>
      </c>
      <c r="B17" s="2"/>
      <c r="C17" s="2"/>
      <c r="D17" s="2"/>
      <c r="E17" s="153">
        <v>22.44</v>
      </c>
      <c r="F17" s="64">
        <v>47.18</v>
      </c>
      <c r="G17" s="64">
        <f t="shared" si="3"/>
        <v>69.62</v>
      </c>
      <c r="H17" s="153">
        <f>S17*9.64</f>
        <v>38.56</v>
      </c>
      <c r="I17" s="65">
        <f t="shared" si="4"/>
        <v>51.212</v>
      </c>
      <c r="J17" s="65">
        <f>H17+I17</f>
        <v>89.772</v>
      </c>
      <c r="K17" s="153">
        <f t="shared" si="0"/>
        <v>20.152</v>
      </c>
      <c r="L17" s="154">
        <f t="shared" si="1"/>
        <v>128.94570525711003</v>
      </c>
      <c r="M17" s="68">
        <v>4</v>
      </c>
      <c r="N17" s="68">
        <v>75</v>
      </c>
      <c r="O17" s="66">
        <f t="shared" si="2"/>
        <v>300</v>
      </c>
      <c r="P17" s="68">
        <v>6.2</v>
      </c>
      <c r="Q17" s="83">
        <v>75</v>
      </c>
      <c r="R17" s="66">
        <f aca="true" t="shared" si="5" ref="R17:R31">P17*Q17</f>
        <v>465</v>
      </c>
      <c r="S17" s="68">
        <v>4</v>
      </c>
      <c r="T17" s="68">
        <v>75</v>
      </c>
      <c r="U17" s="66">
        <f>S17*T17</f>
        <v>300</v>
      </c>
      <c r="V17" s="66"/>
      <c r="W17" s="68">
        <v>6.2</v>
      </c>
      <c r="X17" s="83">
        <v>75</v>
      </c>
      <c r="Y17" s="130">
        <f>W17*X17</f>
        <v>465</v>
      </c>
    </row>
    <row r="18" spans="1:25" ht="19.5" customHeight="1">
      <c r="A18" s="125" t="s">
        <v>17</v>
      </c>
      <c r="B18" s="3"/>
      <c r="C18" s="3"/>
      <c r="D18" s="3"/>
      <c r="E18" s="164"/>
      <c r="F18" s="165"/>
      <c r="G18" s="164"/>
      <c r="H18" s="164"/>
      <c r="I18" s="164"/>
      <c r="J18" s="164"/>
      <c r="K18" s="164"/>
      <c r="L18" s="166"/>
      <c r="M18" s="80"/>
      <c r="N18" s="80"/>
      <c r="O18" s="60"/>
      <c r="P18" s="80"/>
      <c r="Q18" s="84"/>
      <c r="R18" s="80"/>
      <c r="S18" s="80"/>
      <c r="T18" s="80"/>
      <c r="U18" s="60"/>
      <c r="V18" s="60"/>
      <c r="W18" s="80"/>
      <c r="X18" s="84"/>
      <c r="Y18" s="127"/>
    </row>
    <row r="19" spans="1:25" ht="19.5" customHeight="1">
      <c r="A19" s="123" t="s">
        <v>18</v>
      </c>
      <c r="B19" s="11"/>
      <c r="C19" s="11"/>
      <c r="D19" s="11"/>
      <c r="E19" s="65">
        <v>34.41</v>
      </c>
      <c r="F19" s="107">
        <v>35.01</v>
      </c>
      <c r="G19" s="107">
        <f t="shared" si="3"/>
        <v>69.41999999999999</v>
      </c>
      <c r="H19" s="65">
        <f>S19*9.64</f>
        <v>44.344</v>
      </c>
      <c r="I19" s="65">
        <f t="shared" si="4"/>
        <v>37.995999999999995</v>
      </c>
      <c r="J19" s="65">
        <f>H19+I19</f>
        <v>82.34</v>
      </c>
      <c r="K19" s="65">
        <f t="shared" si="0"/>
        <v>12.920000000000016</v>
      </c>
      <c r="L19" s="159">
        <f t="shared" si="1"/>
        <v>118.6113511956209</v>
      </c>
      <c r="M19" s="80">
        <v>4.6</v>
      </c>
      <c r="N19" s="80">
        <v>75</v>
      </c>
      <c r="O19" s="67">
        <f t="shared" si="2"/>
        <v>345</v>
      </c>
      <c r="P19" s="80">
        <v>4.6</v>
      </c>
      <c r="Q19" s="84">
        <v>75</v>
      </c>
      <c r="R19" s="67">
        <f t="shared" si="5"/>
        <v>345</v>
      </c>
      <c r="S19" s="80">
        <v>4.6</v>
      </c>
      <c r="T19" s="80">
        <v>75</v>
      </c>
      <c r="U19" s="67">
        <f>S19*T19</f>
        <v>345</v>
      </c>
      <c r="V19" s="67"/>
      <c r="W19" s="80">
        <v>4.6</v>
      </c>
      <c r="X19" s="84">
        <v>75</v>
      </c>
      <c r="Y19" s="128">
        <f>W19*X19</f>
        <v>345</v>
      </c>
    </row>
    <row r="20" spans="1:25" ht="19.5" customHeight="1">
      <c r="A20" s="125" t="s">
        <v>19</v>
      </c>
      <c r="B20" s="3"/>
      <c r="C20" s="3"/>
      <c r="D20" s="3"/>
      <c r="E20" s="164"/>
      <c r="F20" s="165"/>
      <c r="G20" s="164"/>
      <c r="H20" s="164"/>
      <c r="I20" s="164"/>
      <c r="J20" s="164"/>
      <c r="K20" s="164"/>
      <c r="L20" s="166"/>
      <c r="M20" s="60"/>
      <c r="N20" s="60"/>
      <c r="O20" s="60"/>
      <c r="P20" s="60"/>
      <c r="Q20" s="167"/>
      <c r="R20" s="80"/>
      <c r="S20" s="60"/>
      <c r="T20" s="60"/>
      <c r="U20" s="60"/>
      <c r="V20" s="60"/>
      <c r="W20" s="60"/>
      <c r="X20" s="167"/>
      <c r="Y20" s="127"/>
    </row>
    <row r="21" spans="1:25" ht="19.5" customHeight="1">
      <c r="A21" s="126" t="s">
        <v>57</v>
      </c>
      <c r="B21" s="4"/>
      <c r="C21" s="4"/>
      <c r="D21" s="4"/>
      <c r="E21" s="109">
        <v>41.14</v>
      </c>
      <c r="F21" s="110">
        <v>66.21</v>
      </c>
      <c r="G21" s="107">
        <f t="shared" si="3"/>
        <v>107.35</v>
      </c>
      <c r="H21" s="65">
        <f>S21*9.64</f>
        <v>53.02</v>
      </c>
      <c r="I21" s="65">
        <f t="shared" si="4"/>
        <v>71.862</v>
      </c>
      <c r="J21" s="65">
        <f>H21+I21</f>
        <v>124.882</v>
      </c>
      <c r="K21" s="65">
        <f t="shared" si="0"/>
        <v>17.53200000000001</v>
      </c>
      <c r="L21" s="159">
        <f t="shared" si="1"/>
        <v>116.33162552398697</v>
      </c>
      <c r="M21" s="67">
        <v>5.5</v>
      </c>
      <c r="N21" s="67">
        <v>12413</v>
      </c>
      <c r="O21" s="168">
        <f t="shared" si="2"/>
        <v>68271.5</v>
      </c>
      <c r="P21" s="67">
        <v>8.7</v>
      </c>
      <c r="Q21" s="108">
        <v>12413</v>
      </c>
      <c r="R21" s="67">
        <f t="shared" si="5"/>
        <v>107993.09999999999</v>
      </c>
      <c r="S21" s="67">
        <v>5.5</v>
      </c>
      <c r="T21" s="67">
        <v>12413</v>
      </c>
      <c r="U21" s="168">
        <f>S21*T21</f>
        <v>68271.5</v>
      </c>
      <c r="V21" s="67"/>
      <c r="W21" s="67">
        <v>8.7</v>
      </c>
      <c r="X21" s="108">
        <v>12413</v>
      </c>
      <c r="Y21" s="128">
        <f>W21*X21</f>
        <v>107993.09999999999</v>
      </c>
    </row>
    <row r="22" spans="1:25" ht="19.5" customHeight="1">
      <c r="A22" s="125" t="s">
        <v>19</v>
      </c>
      <c r="B22" s="3"/>
      <c r="C22" s="3"/>
      <c r="D22" s="3"/>
      <c r="E22" s="164"/>
      <c r="F22" s="164"/>
      <c r="G22" s="164"/>
      <c r="H22" s="164"/>
      <c r="I22" s="164"/>
      <c r="J22" s="164"/>
      <c r="K22" s="164"/>
      <c r="L22" s="166"/>
      <c r="M22" s="80"/>
      <c r="N22" s="80"/>
      <c r="O22" s="169"/>
      <c r="P22" s="80"/>
      <c r="Q22" s="84"/>
      <c r="R22" s="80"/>
      <c r="S22" s="80"/>
      <c r="T22" s="80"/>
      <c r="U22" s="169"/>
      <c r="V22" s="60"/>
      <c r="W22" s="80"/>
      <c r="X22" s="84"/>
      <c r="Y22" s="127"/>
    </row>
    <row r="23" spans="1:25" ht="19.5" customHeight="1">
      <c r="A23" s="123" t="s">
        <v>96</v>
      </c>
      <c r="B23" s="11"/>
      <c r="C23" s="11"/>
      <c r="D23" s="11"/>
      <c r="E23" s="109">
        <v>50.86</v>
      </c>
      <c r="F23" s="109">
        <v>51.75</v>
      </c>
      <c r="G23" s="110">
        <f t="shared" si="3"/>
        <v>102.61</v>
      </c>
      <c r="H23" s="65">
        <f>S23*9.64</f>
        <v>65.552</v>
      </c>
      <c r="I23" s="65">
        <f t="shared" si="4"/>
        <v>56.168</v>
      </c>
      <c r="J23" s="109">
        <f>H23+I23</f>
        <v>121.72</v>
      </c>
      <c r="K23" s="109">
        <f t="shared" si="0"/>
        <v>19.11</v>
      </c>
      <c r="L23" s="159">
        <f>J23/G23*100</f>
        <v>118.62391579768055</v>
      </c>
      <c r="M23" s="80">
        <v>6.8</v>
      </c>
      <c r="N23" s="80">
        <v>12413</v>
      </c>
      <c r="O23" s="168">
        <f t="shared" si="2"/>
        <v>84408.4</v>
      </c>
      <c r="P23" s="80">
        <v>6.8</v>
      </c>
      <c r="Q23" s="84">
        <v>12413</v>
      </c>
      <c r="R23" s="67">
        <f t="shared" si="5"/>
        <v>84408.4</v>
      </c>
      <c r="S23" s="80">
        <v>6.8</v>
      </c>
      <c r="T23" s="80">
        <v>12413</v>
      </c>
      <c r="U23" s="168">
        <f>S23*T23</f>
        <v>84408.4</v>
      </c>
      <c r="V23" s="67"/>
      <c r="W23" s="80">
        <v>6.8</v>
      </c>
      <c r="X23" s="84">
        <v>12413</v>
      </c>
      <c r="Y23" s="128">
        <f>W23*X23</f>
        <v>84408.4</v>
      </c>
    </row>
    <row r="24" spans="1:25" ht="19.5" customHeight="1">
      <c r="A24" s="135" t="s">
        <v>93</v>
      </c>
      <c r="B24" s="134"/>
      <c r="C24" s="134"/>
      <c r="D24" s="134"/>
      <c r="E24" s="157"/>
      <c r="F24" s="158"/>
      <c r="G24" s="157"/>
      <c r="H24" s="157"/>
      <c r="I24" s="157"/>
      <c r="J24" s="157"/>
      <c r="K24" s="157"/>
      <c r="L24" s="170"/>
      <c r="M24" s="136"/>
      <c r="N24" s="136"/>
      <c r="O24" s="136"/>
      <c r="P24" s="136"/>
      <c r="Q24" s="162"/>
      <c r="R24" s="142"/>
      <c r="S24" s="136"/>
      <c r="T24" s="136"/>
      <c r="U24" s="136"/>
      <c r="V24" s="136"/>
      <c r="W24" s="136"/>
      <c r="X24" s="162"/>
      <c r="Y24" s="144"/>
    </row>
    <row r="25" spans="1:25" s="71" customFormat="1" ht="19.5" customHeight="1">
      <c r="A25" s="137" t="s">
        <v>94</v>
      </c>
      <c r="B25" s="138"/>
      <c r="C25" s="138"/>
      <c r="D25" s="138"/>
      <c r="E25" s="139"/>
      <c r="F25" s="140"/>
      <c r="G25" s="139"/>
      <c r="H25" s="139"/>
      <c r="I25" s="139"/>
      <c r="J25" s="139"/>
      <c r="K25" s="139"/>
      <c r="L25" s="141"/>
      <c r="M25" s="142"/>
      <c r="N25" s="142"/>
      <c r="O25" s="142"/>
      <c r="P25" s="142"/>
      <c r="Q25" s="143"/>
      <c r="R25" s="142"/>
      <c r="S25" s="142"/>
      <c r="T25" s="142"/>
      <c r="U25" s="142"/>
      <c r="V25" s="142"/>
      <c r="W25" s="142"/>
      <c r="X25" s="143"/>
      <c r="Y25" s="144"/>
    </row>
    <row r="26" spans="1:25" s="71" customFormat="1" ht="19.5" customHeight="1">
      <c r="A26" s="145" t="s">
        <v>95</v>
      </c>
      <c r="B26" s="146"/>
      <c r="C26" s="146"/>
      <c r="D26" s="146"/>
      <c r="E26" s="147"/>
      <c r="F26" s="148"/>
      <c r="G26" s="147"/>
      <c r="H26" s="147"/>
      <c r="I26" s="147"/>
      <c r="J26" s="147"/>
      <c r="K26" s="147"/>
      <c r="L26" s="149"/>
      <c r="M26" s="150"/>
      <c r="N26" s="150"/>
      <c r="O26" s="150"/>
      <c r="P26" s="150"/>
      <c r="Q26" s="151"/>
      <c r="R26" s="150"/>
      <c r="S26" s="150"/>
      <c r="T26" s="150"/>
      <c r="U26" s="150"/>
      <c r="V26" s="150"/>
      <c r="W26" s="150"/>
      <c r="X26" s="151"/>
      <c r="Y26" s="152"/>
    </row>
    <row r="27" spans="1:25" ht="19.5" customHeight="1">
      <c r="A27" s="124" t="s">
        <v>58</v>
      </c>
      <c r="B27" s="2"/>
      <c r="C27" s="2"/>
      <c r="D27" s="2"/>
      <c r="E27" s="65">
        <v>41.14</v>
      </c>
      <c r="F27" s="107">
        <v>41.86</v>
      </c>
      <c r="G27" s="65">
        <f t="shared" si="3"/>
        <v>83</v>
      </c>
      <c r="H27" s="153">
        <f>S27*9.64</f>
        <v>53.02</v>
      </c>
      <c r="I27" s="65">
        <f t="shared" si="4"/>
        <v>45.43</v>
      </c>
      <c r="J27" s="65">
        <f>H27+I27</f>
        <v>98.45</v>
      </c>
      <c r="K27" s="153">
        <f t="shared" si="0"/>
        <v>15.450000000000003</v>
      </c>
      <c r="L27" s="154">
        <f t="shared" si="1"/>
        <v>118.61445783132531</v>
      </c>
      <c r="M27" s="80">
        <v>5.5</v>
      </c>
      <c r="N27" s="80">
        <v>318</v>
      </c>
      <c r="O27" s="66">
        <f t="shared" si="2"/>
        <v>1749</v>
      </c>
      <c r="P27" s="80">
        <v>5.5</v>
      </c>
      <c r="Q27" s="84">
        <v>318</v>
      </c>
      <c r="R27" s="66">
        <f t="shared" si="5"/>
        <v>1749</v>
      </c>
      <c r="S27" s="80">
        <v>5.5</v>
      </c>
      <c r="T27" s="80">
        <v>318</v>
      </c>
      <c r="U27" s="66">
        <f>S27*T27</f>
        <v>1749</v>
      </c>
      <c r="V27" s="66"/>
      <c r="W27" s="80">
        <v>5.5</v>
      </c>
      <c r="X27" s="84">
        <v>318</v>
      </c>
      <c r="Y27" s="130">
        <f>W27*X27</f>
        <v>1749</v>
      </c>
    </row>
    <row r="28" spans="1:25" ht="19.5" customHeight="1">
      <c r="A28" s="124" t="s">
        <v>59</v>
      </c>
      <c r="B28" s="2"/>
      <c r="C28" s="2"/>
      <c r="D28" s="2"/>
      <c r="E28" s="153">
        <v>50.86</v>
      </c>
      <c r="F28" s="64">
        <v>51.75</v>
      </c>
      <c r="G28" s="64">
        <f t="shared" si="3"/>
        <v>102.61</v>
      </c>
      <c r="H28" s="153">
        <f>S28*9.64</f>
        <v>65.552</v>
      </c>
      <c r="I28" s="65">
        <f t="shared" si="4"/>
        <v>56.168</v>
      </c>
      <c r="J28" s="65">
        <f>H28+I28</f>
        <v>121.72</v>
      </c>
      <c r="K28" s="153">
        <f t="shared" si="0"/>
        <v>19.11</v>
      </c>
      <c r="L28" s="154">
        <f t="shared" si="1"/>
        <v>118.62391579768055</v>
      </c>
      <c r="M28" s="66">
        <v>6.8</v>
      </c>
      <c r="N28" s="66">
        <v>95191</v>
      </c>
      <c r="O28" s="66">
        <f t="shared" si="2"/>
        <v>647298.7999999999</v>
      </c>
      <c r="P28" s="66">
        <v>6.8</v>
      </c>
      <c r="Q28" s="83">
        <v>95191</v>
      </c>
      <c r="R28" s="82">
        <f t="shared" si="5"/>
        <v>647298.7999999999</v>
      </c>
      <c r="S28" s="66">
        <v>6.8</v>
      </c>
      <c r="T28" s="66">
        <v>95191</v>
      </c>
      <c r="U28" s="82">
        <f>S28*T28</f>
        <v>647298.7999999999</v>
      </c>
      <c r="V28" s="171"/>
      <c r="W28" s="66">
        <v>6.8</v>
      </c>
      <c r="X28" s="83">
        <v>95191</v>
      </c>
      <c r="Y28" s="129">
        <f>W28*X28</f>
        <v>647298.7999999999</v>
      </c>
    </row>
    <row r="29" spans="1:25" ht="19.5" customHeight="1">
      <c r="A29" s="124" t="s">
        <v>60</v>
      </c>
      <c r="B29" s="2"/>
      <c r="C29" s="2"/>
      <c r="D29" s="2"/>
      <c r="E29" s="153">
        <v>41.14</v>
      </c>
      <c r="F29" s="64">
        <v>71.53</v>
      </c>
      <c r="G29" s="64">
        <f t="shared" si="3"/>
        <v>112.67</v>
      </c>
      <c r="H29" s="153">
        <f>S29*9.64</f>
        <v>53.02</v>
      </c>
      <c r="I29" s="65">
        <f t="shared" si="4"/>
        <v>77.644</v>
      </c>
      <c r="J29" s="65">
        <f>H29+I29</f>
        <v>130.66400000000002</v>
      </c>
      <c r="K29" s="153">
        <f t="shared" si="0"/>
        <v>17.994000000000014</v>
      </c>
      <c r="L29" s="154">
        <f t="shared" si="1"/>
        <v>115.97053341617114</v>
      </c>
      <c r="M29" s="80">
        <v>5.5</v>
      </c>
      <c r="N29" s="80">
        <v>446410</v>
      </c>
      <c r="O29" s="66">
        <f t="shared" si="2"/>
        <v>2455255</v>
      </c>
      <c r="P29" s="80">
        <v>9.4</v>
      </c>
      <c r="Q29" s="84">
        <v>446410</v>
      </c>
      <c r="R29" s="66">
        <f t="shared" si="5"/>
        <v>4196254</v>
      </c>
      <c r="S29" s="80">
        <v>5.5</v>
      </c>
      <c r="T29" s="80">
        <v>446410</v>
      </c>
      <c r="U29" s="66">
        <f>S29*T29</f>
        <v>2455255</v>
      </c>
      <c r="V29" s="171"/>
      <c r="W29" s="80">
        <v>9.4</v>
      </c>
      <c r="X29" s="84">
        <v>446410</v>
      </c>
      <c r="Y29" s="130">
        <f>W29*X29</f>
        <v>4196254</v>
      </c>
    </row>
    <row r="30" spans="1:25" ht="19.5" customHeight="1">
      <c r="A30" s="125" t="s">
        <v>22</v>
      </c>
      <c r="B30" s="3"/>
      <c r="C30" s="3"/>
      <c r="D30" s="3"/>
      <c r="E30" s="164"/>
      <c r="F30" s="165"/>
      <c r="G30" s="164"/>
      <c r="H30" s="164"/>
      <c r="I30" s="164"/>
      <c r="J30" s="164"/>
      <c r="K30" s="164"/>
      <c r="L30" s="166"/>
      <c r="M30" s="60"/>
      <c r="N30" s="60"/>
      <c r="O30" s="60"/>
      <c r="P30" s="60"/>
      <c r="Q30" s="167"/>
      <c r="R30" s="80"/>
      <c r="S30" s="60"/>
      <c r="T30" s="60"/>
      <c r="U30" s="60"/>
      <c r="V30" s="80"/>
      <c r="W30" s="60"/>
      <c r="X30" s="167"/>
      <c r="Y30" s="127"/>
    </row>
    <row r="31" spans="1:25" ht="19.5" customHeight="1" thickBot="1">
      <c r="A31" s="131" t="s">
        <v>18</v>
      </c>
      <c r="B31" s="132"/>
      <c r="C31" s="132"/>
      <c r="D31" s="132"/>
      <c r="E31" s="172">
        <v>50.86</v>
      </c>
      <c r="F31" s="173">
        <v>51.75</v>
      </c>
      <c r="G31" s="173">
        <f t="shared" si="3"/>
        <v>102.61</v>
      </c>
      <c r="H31" s="172">
        <f>S31*9.64</f>
        <v>65.552</v>
      </c>
      <c r="I31" s="172">
        <f t="shared" si="4"/>
        <v>56.168</v>
      </c>
      <c r="J31" s="172">
        <f>H31+I31</f>
        <v>121.72</v>
      </c>
      <c r="K31" s="172">
        <f t="shared" si="0"/>
        <v>19.11</v>
      </c>
      <c r="L31" s="174">
        <f t="shared" si="1"/>
        <v>118.62391579768055</v>
      </c>
      <c r="M31" s="175">
        <v>6.8</v>
      </c>
      <c r="N31" s="175">
        <v>458823</v>
      </c>
      <c r="O31" s="175">
        <f t="shared" si="2"/>
        <v>3119996.4</v>
      </c>
      <c r="P31" s="175">
        <v>6.8</v>
      </c>
      <c r="Q31" s="176">
        <v>458823</v>
      </c>
      <c r="R31" s="177">
        <f t="shared" si="5"/>
        <v>3119996.4</v>
      </c>
      <c r="S31" s="175">
        <v>6.8</v>
      </c>
      <c r="T31" s="175">
        <v>458823</v>
      </c>
      <c r="U31" s="175">
        <f>S31*T31</f>
        <v>3119996.4</v>
      </c>
      <c r="V31" s="175"/>
      <c r="W31" s="175">
        <v>6.8</v>
      </c>
      <c r="X31" s="176">
        <v>458823</v>
      </c>
      <c r="Y31" s="178">
        <f>W31*X31</f>
        <v>3119996.4</v>
      </c>
    </row>
    <row r="32" spans="1:25" ht="19.5" customHeight="1">
      <c r="A32" s="111" t="s">
        <v>90</v>
      </c>
      <c r="B32" s="11"/>
      <c r="C32" s="11"/>
      <c r="D32" s="11"/>
      <c r="E32" s="104"/>
      <c r="F32" s="104"/>
      <c r="G32" s="104"/>
      <c r="H32" s="104"/>
      <c r="I32" s="104"/>
      <c r="J32" s="104"/>
      <c r="K32" s="101"/>
      <c r="L32" s="102"/>
      <c r="M32" s="4"/>
      <c r="N32" s="112">
        <f>N10+N12+N13+N16+N17+N21+N27+N28+N29</f>
        <v>628910</v>
      </c>
      <c r="O32" s="112">
        <f>O10+O12+O13+O16+O17+O21+O27+O28+O29</f>
        <v>3448571.5</v>
      </c>
      <c r="P32" s="4"/>
      <c r="Q32" s="103"/>
      <c r="R32" s="112">
        <f>R16+R17+R21+R27+R28+R29</f>
        <v>5133592.3</v>
      </c>
      <c r="S32" s="4"/>
      <c r="T32" s="112">
        <f>T10+T12+T13+T16+T17+T21+T27+T28+T29</f>
        <v>628910</v>
      </c>
      <c r="U32" s="112">
        <f>U10+U12+U13+U16+U17+U21+U27+U28+U29</f>
        <v>3430825.7</v>
      </c>
      <c r="V32" s="4"/>
      <c r="W32" s="4"/>
      <c r="X32" s="112">
        <f>X16+X17+X21+X27+X28+X29</f>
        <v>593501</v>
      </c>
      <c r="Y32" s="112">
        <f>Y16+Y17+Y21+Y27+Y28+Y29</f>
        <v>5133592.3</v>
      </c>
    </row>
    <row r="33" spans="1:25" ht="19.5" customHeight="1">
      <c r="A33" s="192" t="s">
        <v>91</v>
      </c>
      <c r="B33" s="4"/>
      <c r="C33" s="4"/>
      <c r="D33" s="4"/>
      <c r="E33" s="101"/>
      <c r="F33" s="101"/>
      <c r="G33" s="101"/>
      <c r="H33" s="101"/>
      <c r="I33" s="101"/>
      <c r="J33" s="101"/>
      <c r="K33" s="101"/>
      <c r="L33" s="102"/>
      <c r="M33" s="4"/>
      <c r="N33" s="4"/>
      <c r="O33" s="100"/>
      <c r="P33" s="4"/>
      <c r="Q33" s="103"/>
      <c r="R33" s="100"/>
      <c r="S33" s="4"/>
      <c r="T33" s="4"/>
      <c r="U33" s="100"/>
      <c r="V33" s="4"/>
      <c r="W33" s="4"/>
      <c r="X33" s="103"/>
      <c r="Y33" s="100"/>
    </row>
    <row r="34" spans="1:25" ht="19.5" customHeight="1" thickBot="1">
      <c r="A34" s="948" t="s">
        <v>101</v>
      </c>
      <c r="B34" s="948"/>
      <c r="C34" s="948"/>
      <c r="D34" s="948"/>
      <c r="E34" s="909" t="s">
        <v>62</v>
      </c>
      <c r="F34" s="949">
        <v>3448572</v>
      </c>
      <c r="G34" s="949"/>
      <c r="H34" s="909" t="s">
        <v>62</v>
      </c>
      <c r="I34" s="945">
        <v>5.48</v>
      </c>
      <c r="J34" s="945"/>
      <c r="O34" s="85"/>
      <c r="R34" s="85"/>
      <c r="U34" s="85"/>
      <c r="Y34" s="85"/>
    </row>
    <row r="35" spans="1:25" ht="19.5" customHeight="1">
      <c r="A35" s="946" t="s">
        <v>61</v>
      </c>
      <c r="B35" s="946"/>
      <c r="C35" s="946"/>
      <c r="D35" s="946"/>
      <c r="E35" s="909"/>
      <c r="F35" s="947">
        <v>628910</v>
      </c>
      <c r="G35" s="947"/>
      <c r="H35" s="909"/>
      <c r="I35" s="945"/>
      <c r="J35" s="945"/>
      <c r="O35" s="916"/>
      <c r="P35" s="916"/>
      <c r="R35" s="915"/>
      <c r="S35" s="915"/>
      <c r="U35" s="916"/>
      <c r="V35" s="916"/>
      <c r="X35" s="914"/>
      <c r="Y35" s="914"/>
    </row>
    <row r="36" spans="1:10" ht="19.5" customHeight="1">
      <c r="A36" s="950" t="s">
        <v>63</v>
      </c>
      <c r="B36" s="950"/>
      <c r="C36" s="950"/>
      <c r="D36" s="950"/>
      <c r="E36" s="105"/>
      <c r="F36" s="105"/>
      <c r="G36" s="105"/>
      <c r="H36" s="105"/>
      <c r="I36" s="105"/>
      <c r="J36" s="105"/>
    </row>
    <row r="37" spans="1:10" ht="19.5" customHeight="1">
      <c r="A37" s="192" t="s">
        <v>92</v>
      </c>
      <c r="B37" s="4"/>
      <c r="C37" s="4"/>
      <c r="D37" s="4"/>
      <c r="E37" s="101"/>
      <c r="F37" s="101"/>
      <c r="G37" s="101"/>
      <c r="H37" s="101"/>
      <c r="I37" s="101"/>
      <c r="J37" s="101"/>
    </row>
    <row r="38" spans="1:10" ht="19.5" customHeight="1" thickBot="1">
      <c r="A38" s="948" t="s">
        <v>101</v>
      </c>
      <c r="B38" s="948"/>
      <c r="C38" s="948"/>
      <c r="D38" s="948"/>
      <c r="E38" s="909" t="s">
        <v>62</v>
      </c>
      <c r="F38" s="910">
        <v>3430826</v>
      </c>
      <c r="G38" s="910"/>
      <c r="H38" s="909" t="s">
        <v>62</v>
      </c>
      <c r="I38" s="945">
        <v>5.46</v>
      </c>
      <c r="J38" s="945"/>
    </row>
    <row r="39" spans="1:10" ht="19.5" customHeight="1">
      <c r="A39" s="946" t="s">
        <v>61</v>
      </c>
      <c r="B39" s="946"/>
      <c r="C39" s="946"/>
      <c r="D39" s="946"/>
      <c r="E39" s="909"/>
      <c r="F39" s="947">
        <v>628910</v>
      </c>
      <c r="G39" s="947"/>
      <c r="H39" s="909"/>
      <c r="I39" s="945"/>
      <c r="J39" s="945"/>
    </row>
    <row r="40" spans="1:10" ht="19.5" customHeight="1">
      <c r="A40" s="946" t="s">
        <v>63</v>
      </c>
      <c r="B40" s="946"/>
      <c r="C40" s="946"/>
      <c r="D40" s="946"/>
      <c r="E40" s="72"/>
      <c r="F40" s="72"/>
      <c r="G40" s="72"/>
      <c r="H40" s="72"/>
      <c r="I40" s="72"/>
      <c r="J40" s="72"/>
    </row>
    <row r="41" spans="1:10" ht="19.5" customHeight="1">
      <c r="A41" s="106"/>
      <c r="B41" s="106"/>
      <c r="C41" s="106"/>
      <c r="D41" s="106"/>
      <c r="E41" s="105"/>
      <c r="F41" s="105"/>
      <c r="G41" s="105"/>
      <c r="H41" s="105"/>
      <c r="I41" s="105"/>
      <c r="J41" s="105"/>
    </row>
    <row r="42" spans="1:26" ht="19.5" customHeight="1">
      <c r="A42" s="193" t="s">
        <v>71</v>
      </c>
      <c r="B42" s="58"/>
      <c r="C42" s="58"/>
      <c r="D42" s="58"/>
      <c r="E42" s="58"/>
      <c r="F42" s="58"/>
      <c r="G42" s="58"/>
      <c r="H42" s="58"/>
      <c r="I42" s="58"/>
      <c r="J42" s="58"/>
      <c r="U42" s="915"/>
      <c r="V42" s="915"/>
      <c r="Y42" s="85"/>
      <c r="Z42" s="85"/>
    </row>
    <row r="43" spans="1:25" ht="19.5" customHeight="1" thickBot="1">
      <c r="A43" s="948" t="s">
        <v>101</v>
      </c>
      <c r="B43" s="948"/>
      <c r="C43" s="948"/>
      <c r="D43" s="948"/>
      <c r="E43" s="909" t="s">
        <v>62</v>
      </c>
      <c r="F43" s="949">
        <v>5133592</v>
      </c>
      <c r="G43" s="949"/>
      <c r="H43" s="909" t="s">
        <v>62</v>
      </c>
      <c r="I43" s="945">
        <v>8.65</v>
      </c>
      <c r="J43" s="945"/>
      <c r="Y43" s="89"/>
    </row>
    <row r="44" spans="1:25" ht="19.5" customHeight="1">
      <c r="A44" s="946" t="s">
        <v>61</v>
      </c>
      <c r="B44" s="946"/>
      <c r="C44" s="946"/>
      <c r="D44" s="946"/>
      <c r="E44" s="909"/>
      <c r="F44" s="947">
        <v>593501</v>
      </c>
      <c r="G44" s="947"/>
      <c r="H44" s="909"/>
      <c r="I44" s="945"/>
      <c r="J44" s="945"/>
      <c r="Y44" s="85"/>
    </row>
    <row r="45" spans="1:25" ht="19.5" customHeight="1">
      <c r="A45" s="946" t="s">
        <v>63</v>
      </c>
      <c r="B45" s="946"/>
      <c r="C45" s="946"/>
      <c r="D45" s="946"/>
      <c r="E45" s="72"/>
      <c r="F45" s="72"/>
      <c r="G45" s="72"/>
      <c r="H45" s="72"/>
      <c r="I45" s="72"/>
      <c r="J45" s="72"/>
      <c r="L45" s="191" t="s">
        <v>100</v>
      </c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00"/>
    </row>
    <row r="46" spans="12:24" ht="18" customHeight="1">
      <c r="L46" s="191" t="s">
        <v>98</v>
      </c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 t="s">
        <v>99</v>
      </c>
      <c r="X46" s="191"/>
    </row>
  </sheetData>
  <mergeCells count="35">
    <mergeCell ref="A7:D7"/>
    <mergeCell ref="E7:F7"/>
    <mergeCell ref="H7:I7"/>
    <mergeCell ref="A1:Y1"/>
    <mergeCell ref="F34:G34"/>
    <mergeCell ref="H34:H35"/>
    <mergeCell ref="E6:G6"/>
    <mergeCell ref="H6:J6"/>
    <mergeCell ref="R35:S35"/>
    <mergeCell ref="U35:V35"/>
    <mergeCell ref="X35:Y35"/>
    <mergeCell ref="A36:D36"/>
    <mergeCell ref="I34:J35"/>
    <mergeCell ref="A35:D35"/>
    <mergeCell ref="F35:G35"/>
    <mergeCell ref="O35:P35"/>
    <mergeCell ref="A34:D34"/>
    <mergeCell ref="E34:E35"/>
    <mergeCell ref="A45:D45"/>
    <mergeCell ref="U42:V42"/>
    <mergeCell ref="A43:D43"/>
    <mergeCell ref="E43:E44"/>
    <mergeCell ref="F43:G43"/>
    <mergeCell ref="H43:H44"/>
    <mergeCell ref="I43:J44"/>
    <mergeCell ref="A44:D44"/>
    <mergeCell ref="F44:G44"/>
    <mergeCell ref="I38:J39"/>
    <mergeCell ref="A39:D39"/>
    <mergeCell ref="F39:G39"/>
    <mergeCell ref="A40:D40"/>
    <mergeCell ref="A38:D38"/>
    <mergeCell ref="E38:E39"/>
    <mergeCell ref="F38:G38"/>
    <mergeCell ref="H38:H39"/>
  </mergeCells>
  <printOptions/>
  <pageMargins left="1.14" right="0.28" top="0.3" bottom="0.3" header="0.43" footer="0.26"/>
  <pageSetup fitToHeight="1" fitToWidth="1" horizontalDpi="600" verticalDpi="600" orientation="landscape" paperSize="9" scale="6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48"/>
  <sheetViews>
    <sheetView zoomScaleSheetLayoutView="100" workbookViewId="0" topLeftCell="A4">
      <selection activeCell="K19" sqref="K19"/>
    </sheetView>
  </sheetViews>
  <sheetFormatPr defaultColWidth="9.00390625" defaultRowHeight="12.75"/>
  <cols>
    <col min="5" max="5" width="5.25390625" style="0" customWidth="1"/>
    <col min="6" max="6" width="6.625" style="0" customWidth="1"/>
    <col min="7" max="7" width="7.625" style="0" customWidth="1"/>
    <col min="8" max="8" width="10.25390625" style="0" customWidth="1"/>
    <col min="9" max="9" width="6.875" style="0" customWidth="1"/>
    <col min="10" max="10" width="7.75390625" style="0" customWidth="1"/>
    <col min="11" max="11" width="11.375" style="0" customWidth="1"/>
    <col min="12" max="12" width="6.625" style="0" customWidth="1"/>
    <col min="13" max="13" width="6.375" style="0" customWidth="1"/>
    <col min="14" max="14" width="6.25390625" style="0" customWidth="1"/>
    <col min="15" max="15" width="8.25390625" style="0" customWidth="1"/>
    <col min="16" max="16" width="8.875" style="0" customWidth="1"/>
    <col min="17" max="17" width="7.00390625" style="0" customWidth="1"/>
    <col min="18" max="18" width="7.75390625" style="0" customWidth="1"/>
    <col min="19" max="19" width="10.875" style="0" customWidth="1"/>
    <col min="20" max="20" width="10.125" style="0" bestFit="1" customWidth="1"/>
  </cols>
  <sheetData>
    <row r="1" spans="1:13" ht="19.5" customHeight="1">
      <c r="A1" s="894" t="s">
        <v>11</v>
      </c>
      <c r="B1" s="894"/>
      <c r="C1" s="894"/>
      <c r="D1" s="894"/>
      <c r="E1" s="894"/>
      <c r="F1" s="894"/>
      <c r="G1" s="894"/>
      <c r="H1" s="894"/>
      <c r="I1" s="894"/>
      <c r="J1" s="894"/>
      <c r="K1" s="894"/>
      <c r="L1" s="894"/>
      <c r="M1" s="894"/>
    </row>
    <row r="2" spans="1:13" ht="19.5" customHeight="1">
      <c r="A2" s="895" t="s">
        <v>12</v>
      </c>
      <c r="B2" s="895"/>
      <c r="C2" s="895"/>
      <c r="D2" s="895"/>
      <c r="E2" s="895"/>
      <c r="F2" s="895"/>
      <c r="G2" s="895"/>
      <c r="H2" s="895"/>
      <c r="I2" s="895"/>
      <c r="J2" s="895"/>
      <c r="K2" s="895"/>
      <c r="L2" s="895"/>
      <c r="M2" s="895"/>
    </row>
    <row r="3" spans="1:13" ht="19.5" customHeight="1">
      <c r="A3" s="895" t="s">
        <v>25</v>
      </c>
      <c r="B3" s="895"/>
      <c r="C3" s="895"/>
      <c r="D3" s="895"/>
      <c r="E3" s="895"/>
      <c r="F3" s="895"/>
      <c r="G3" s="895"/>
      <c r="H3" s="895"/>
      <c r="I3" s="895"/>
      <c r="J3" s="895"/>
      <c r="K3" s="895"/>
      <c r="L3" s="895"/>
      <c r="M3" s="895"/>
    </row>
    <row r="4" spans="1:10" ht="12.75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ht="12.75">
      <c r="A5" s="14"/>
      <c r="B5" s="14"/>
      <c r="C5" s="14"/>
      <c r="D5" s="14"/>
      <c r="E5" s="14"/>
      <c r="F5" s="49" t="s">
        <v>31</v>
      </c>
      <c r="G5" s="49" t="s">
        <v>32</v>
      </c>
      <c r="H5" s="50" t="s">
        <v>37</v>
      </c>
      <c r="I5" s="14"/>
      <c r="J5" s="14"/>
    </row>
    <row r="6" spans="1:10" ht="12.75">
      <c r="A6" s="14"/>
      <c r="B6" s="896" t="s">
        <v>29</v>
      </c>
      <c r="C6" s="896"/>
      <c r="D6" s="896"/>
      <c r="E6" s="896"/>
      <c r="F6" s="44">
        <v>7.48</v>
      </c>
      <c r="G6" s="45">
        <v>9.64</v>
      </c>
      <c r="H6" s="43">
        <f>G6/F6*100</f>
        <v>128.87700534759358</v>
      </c>
      <c r="I6" s="14"/>
      <c r="J6" s="14"/>
    </row>
    <row r="7" spans="1:10" ht="12.75">
      <c r="A7" s="14"/>
      <c r="B7" s="896" t="s">
        <v>30</v>
      </c>
      <c r="C7" s="896"/>
      <c r="D7" s="896"/>
      <c r="E7" s="896"/>
      <c r="F7" s="46">
        <v>7.61</v>
      </c>
      <c r="G7" s="47">
        <v>8.26</v>
      </c>
      <c r="H7" s="48">
        <f>G7/F7*100</f>
        <v>108.54139290407359</v>
      </c>
      <c r="I7" s="14"/>
      <c r="J7" s="14"/>
    </row>
    <row r="8" spans="1:10" ht="12.75">
      <c r="A8" s="14"/>
      <c r="B8" s="25"/>
      <c r="C8" s="25"/>
      <c r="D8" s="25"/>
      <c r="E8" s="25"/>
      <c r="F8" s="21">
        <f>SUM(F6:F7)</f>
        <v>15.09</v>
      </c>
      <c r="G8" s="88">
        <f>SUM(G6:G7)</f>
        <v>17.9</v>
      </c>
      <c r="H8" s="51">
        <f>G8/F8*100</f>
        <v>118.62160371106691</v>
      </c>
      <c r="I8" s="14"/>
      <c r="J8" s="14"/>
    </row>
    <row r="9" spans="1:22" ht="19.5" customHeight="1">
      <c r="A9" s="22"/>
      <c r="B9" s="23"/>
      <c r="C9" s="23"/>
      <c r="D9" s="23"/>
      <c r="E9" s="24"/>
      <c r="F9" s="897" t="s">
        <v>14</v>
      </c>
      <c r="G9" s="898"/>
      <c r="H9" s="899"/>
      <c r="I9" s="897" t="s">
        <v>15</v>
      </c>
      <c r="J9" s="898"/>
      <c r="K9" s="899"/>
      <c r="L9" s="8" t="s">
        <v>35</v>
      </c>
      <c r="M9" s="17" t="s">
        <v>40</v>
      </c>
      <c r="N9" s="8" t="s">
        <v>47</v>
      </c>
      <c r="O9" s="8" t="s">
        <v>48</v>
      </c>
      <c r="P9" s="8" t="s">
        <v>49</v>
      </c>
      <c r="Q9" s="8" t="s">
        <v>47</v>
      </c>
      <c r="R9" s="8" t="s">
        <v>48</v>
      </c>
      <c r="S9" s="8" t="s">
        <v>49</v>
      </c>
      <c r="T9" s="8" t="s">
        <v>47</v>
      </c>
      <c r="U9" s="8" t="s">
        <v>48</v>
      </c>
      <c r="V9" s="8" t="s">
        <v>49</v>
      </c>
    </row>
    <row r="10" spans="1:22" ht="19.5" customHeight="1">
      <c r="A10" s="900" t="s">
        <v>0</v>
      </c>
      <c r="B10" s="901"/>
      <c r="C10" s="901"/>
      <c r="D10" s="901"/>
      <c r="E10" s="902"/>
      <c r="F10" s="903" t="s">
        <v>26</v>
      </c>
      <c r="G10" s="904"/>
      <c r="H10" s="15" t="s">
        <v>26</v>
      </c>
      <c r="I10" s="903" t="s">
        <v>26</v>
      </c>
      <c r="J10" s="904"/>
      <c r="K10" s="15" t="s">
        <v>26</v>
      </c>
      <c r="L10" s="26" t="s">
        <v>36</v>
      </c>
      <c r="M10" s="32" t="s">
        <v>39</v>
      </c>
      <c r="N10" s="80" t="s">
        <v>65</v>
      </c>
      <c r="O10" s="26"/>
      <c r="P10" s="26" t="s">
        <v>27</v>
      </c>
      <c r="Q10" s="80" t="s">
        <v>66</v>
      </c>
      <c r="R10" s="26"/>
      <c r="S10" s="26" t="s">
        <v>27</v>
      </c>
      <c r="T10" s="80" t="s">
        <v>65</v>
      </c>
      <c r="U10" s="26"/>
      <c r="V10" s="26" t="s">
        <v>27</v>
      </c>
    </row>
    <row r="11" spans="1:22" ht="19.5" customHeight="1">
      <c r="A11" s="6"/>
      <c r="B11" s="7"/>
      <c r="C11" s="7"/>
      <c r="D11" s="7"/>
      <c r="E11" s="5"/>
      <c r="F11" s="17" t="s">
        <v>13</v>
      </c>
      <c r="G11" s="15" t="s">
        <v>16</v>
      </c>
      <c r="H11" s="19" t="s">
        <v>28</v>
      </c>
      <c r="I11" s="17" t="s">
        <v>13</v>
      </c>
      <c r="J11" s="15" t="s">
        <v>16</v>
      </c>
      <c r="K11" s="19" t="s">
        <v>28</v>
      </c>
      <c r="L11" s="26"/>
      <c r="M11" s="19" t="s">
        <v>38</v>
      </c>
      <c r="N11" s="26" t="s">
        <v>50</v>
      </c>
      <c r="O11" s="19" t="s">
        <v>51</v>
      </c>
      <c r="P11" s="26" t="s">
        <v>50</v>
      </c>
      <c r="Q11" s="26" t="s">
        <v>50</v>
      </c>
      <c r="R11" s="19" t="s">
        <v>51</v>
      </c>
      <c r="S11" s="26" t="s">
        <v>50</v>
      </c>
      <c r="T11" s="26" t="s">
        <v>50</v>
      </c>
      <c r="U11" s="19" t="s">
        <v>51</v>
      </c>
      <c r="V11" s="26" t="s">
        <v>50</v>
      </c>
    </row>
    <row r="12" spans="1:22" ht="19.5" customHeight="1">
      <c r="A12" s="6"/>
      <c r="B12" s="7"/>
      <c r="C12" s="7"/>
      <c r="D12" s="7"/>
      <c r="E12" s="7"/>
      <c r="F12" s="18"/>
      <c r="G12" s="5"/>
      <c r="H12" s="5" t="s">
        <v>27</v>
      </c>
      <c r="I12" s="18"/>
      <c r="J12" s="5"/>
      <c r="K12" s="5" t="s">
        <v>27</v>
      </c>
      <c r="L12" s="18" t="s">
        <v>41</v>
      </c>
      <c r="M12" s="18" t="s">
        <v>37</v>
      </c>
      <c r="N12" s="52"/>
      <c r="O12" s="52"/>
      <c r="P12" s="52"/>
      <c r="Q12" s="52"/>
      <c r="R12" s="52"/>
      <c r="S12" s="52"/>
      <c r="T12" s="52"/>
      <c r="U12" s="52"/>
      <c r="V12" s="52"/>
    </row>
    <row r="13" spans="1:22" ht="19.5" customHeight="1">
      <c r="A13" s="1" t="s">
        <v>52</v>
      </c>
      <c r="B13" s="2"/>
      <c r="C13" s="2"/>
      <c r="D13" s="2"/>
      <c r="E13" s="2"/>
      <c r="F13" s="30" t="s">
        <v>33</v>
      </c>
      <c r="G13" s="38"/>
      <c r="H13" s="38" t="str">
        <f>F13</f>
        <v>8,98</v>
      </c>
      <c r="I13" s="30">
        <f>N13*9.64</f>
        <v>11.568</v>
      </c>
      <c r="J13" s="30"/>
      <c r="K13" s="30">
        <f>I13</f>
        <v>11.568</v>
      </c>
      <c r="L13" s="30">
        <f>K13-H13</f>
        <v>2.587999999999999</v>
      </c>
      <c r="M13" s="34">
        <f>K13/H13*100</f>
        <v>128.8195991091314</v>
      </c>
      <c r="N13" s="90">
        <v>1.2</v>
      </c>
      <c r="O13" s="90">
        <v>13649</v>
      </c>
      <c r="P13" s="90">
        <f>N13*O13</f>
        <v>16378.8</v>
      </c>
      <c r="Q13" s="59" t="s">
        <v>67</v>
      </c>
      <c r="R13" s="59" t="s">
        <v>67</v>
      </c>
      <c r="S13" s="59" t="s">
        <v>67</v>
      </c>
      <c r="T13" s="68">
        <v>1</v>
      </c>
      <c r="U13" s="66">
        <v>13649</v>
      </c>
      <c r="V13" s="66">
        <f>T13*U13</f>
        <v>13649</v>
      </c>
    </row>
    <row r="14" spans="1:22" ht="19.5" customHeight="1">
      <c r="A14" s="9" t="s">
        <v>2</v>
      </c>
      <c r="B14" s="3"/>
      <c r="C14" s="3"/>
      <c r="D14" s="3"/>
      <c r="E14" s="3"/>
      <c r="F14" s="31"/>
      <c r="G14" s="39"/>
      <c r="H14" s="39"/>
      <c r="I14" s="31"/>
      <c r="J14" s="31"/>
      <c r="K14" s="31"/>
      <c r="L14" s="31"/>
      <c r="M14" s="35"/>
      <c r="N14" s="91"/>
      <c r="O14" s="91"/>
      <c r="P14" s="91"/>
      <c r="Q14" s="17"/>
      <c r="R14" s="17"/>
      <c r="S14" s="17"/>
      <c r="T14" s="60"/>
      <c r="U14" s="60"/>
      <c r="V14" s="60"/>
    </row>
    <row r="15" spans="1:22" ht="19.5" customHeight="1">
      <c r="A15" s="10" t="s">
        <v>53</v>
      </c>
      <c r="B15" s="11"/>
      <c r="C15" s="11"/>
      <c r="D15" s="11"/>
      <c r="E15" s="11"/>
      <c r="F15" s="29">
        <v>13.46</v>
      </c>
      <c r="G15" s="28"/>
      <c r="H15" s="28">
        <f>F15</f>
        <v>13.46</v>
      </c>
      <c r="I15" s="29">
        <f aca="true" t="shared" si="0" ref="I15:I33">N15*9.64</f>
        <v>17.352</v>
      </c>
      <c r="J15" s="29"/>
      <c r="K15" s="29">
        <f>I15</f>
        <v>17.352</v>
      </c>
      <c r="L15" s="29">
        <f aca="true" t="shared" si="1" ref="L15:L33">K15-H15</f>
        <v>3.8919999999999995</v>
      </c>
      <c r="M15" s="36">
        <f aca="true" t="shared" si="2" ref="M15:M33">K15/H15*100</f>
        <v>128.9153046062407</v>
      </c>
      <c r="N15" s="92">
        <v>1.8</v>
      </c>
      <c r="O15" s="92">
        <v>540</v>
      </c>
      <c r="P15" s="92">
        <f aca="true" t="shared" si="3" ref="P15:P33">N15*O15</f>
        <v>972</v>
      </c>
      <c r="Q15" s="18" t="s">
        <v>67</v>
      </c>
      <c r="R15" s="18" t="s">
        <v>67</v>
      </c>
      <c r="S15" s="18" t="s">
        <v>67</v>
      </c>
      <c r="T15" s="67">
        <v>1.5</v>
      </c>
      <c r="U15" s="67">
        <v>540</v>
      </c>
      <c r="V15" s="67">
        <f>T15*U15</f>
        <v>810</v>
      </c>
    </row>
    <row r="16" spans="1:22" ht="19.5" customHeight="1">
      <c r="A16" s="1" t="s">
        <v>54</v>
      </c>
      <c r="B16" s="2"/>
      <c r="C16" s="2"/>
      <c r="D16" s="2"/>
      <c r="E16" s="2"/>
      <c r="F16" s="30">
        <v>27.86</v>
      </c>
      <c r="G16" s="38"/>
      <c r="H16" s="38">
        <f>F16</f>
        <v>27.86</v>
      </c>
      <c r="I16" s="30">
        <f t="shared" si="0"/>
        <v>35.668000000000006</v>
      </c>
      <c r="J16" s="30"/>
      <c r="K16" s="30">
        <f>I16</f>
        <v>35.668000000000006</v>
      </c>
      <c r="L16" s="30">
        <f t="shared" si="1"/>
        <v>7.808000000000007</v>
      </c>
      <c r="M16" s="34">
        <f t="shared" si="2"/>
        <v>128.02584350323048</v>
      </c>
      <c r="N16" s="90">
        <v>3.7</v>
      </c>
      <c r="O16" s="90">
        <v>21220</v>
      </c>
      <c r="P16" s="90">
        <f t="shared" si="3"/>
        <v>78514</v>
      </c>
      <c r="Q16" s="59" t="s">
        <v>67</v>
      </c>
      <c r="R16" s="59" t="s">
        <v>67</v>
      </c>
      <c r="S16" s="59" t="s">
        <v>67</v>
      </c>
      <c r="T16" s="68">
        <v>3</v>
      </c>
      <c r="U16" s="66">
        <v>21220</v>
      </c>
      <c r="V16" s="66">
        <f>T16*U16</f>
        <v>63660</v>
      </c>
    </row>
    <row r="17" spans="1:22" ht="19.5" customHeight="1">
      <c r="A17" s="9" t="s">
        <v>10</v>
      </c>
      <c r="B17" s="3"/>
      <c r="C17" s="3"/>
      <c r="D17" s="3"/>
      <c r="E17" s="3"/>
      <c r="F17" s="31"/>
      <c r="G17" s="39"/>
      <c r="H17" s="31"/>
      <c r="I17" s="31"/>
      <c r="J17" s="31"/>
      <c r="K17" s="31"/>
      <c r="L17" s="31"/>
      <c r="M17" s="35"/>
      <c r="N17" s="8"/>
      <c r="O17" s="8"/>
      <c r="P17" s="8"/>
      <c r="Q17" s="8"/>
      <c r="R17" s="57"/>
      <c r="S17" s="8"/>
      <c r="T17" s="8"/>
      <c r="U17" s="8"/>
      <c r="V17" s="8"/>
    </row>
    <row r="18" spans="1:22" ht="19.5" customHeight="1">
      <c r="A18" s="10" t="s">
        <v>4</v>
      </c>
      <c r="B18" s="11"/>
      <c r="C18" s="11"/>
      <c r="D18" s="11"/>
      <c r="E18" s="11"/>
      <c r="F18" s="29">
        <v>27.68</v>
      </c>
      <c r="G18" s="28">
        <v>28.16</v>
      </c>
      <c r="H18" s="28">
        <f>SUM(F18:G18)</f>
        <v>55.84</v>
      </c>
      <c r="I18" s="29">
        <f t="shared" si="0"/>
        <v>35.668000000000006</v>
      </c>
      <c r="J18" s="29">
        <f>Q18*8.26</f>
        <v>30.562</v>
      </c>
      <c r="K18" s="29">
        <f>I18+J18</f>
        <v>66.23</v>
      </c>
      <c r="L18" s="29">
        <f t="shared" si="1"/>
        <v>10.39</v>
      </c>
      <c r="M18" s="36">
        <f t="shared" si="2"/>
        <v>118.60673352435529</v>
      </c>
      <c r="N18" s="52">
        <v>3.7</v>
      </c>
      <c r="O18" s="52"/>
      <c r="P18" s="52"/>
      <c r="Q18" s="52">
        <v>3.7</v>
      </c>
      <c r="R18" s="61"/>
      <c r="S18" s="52"/>
      <c r="T18" s="52">
        <v>3.7</v>
      </c>
      <c r="U18" s="52"/>
      <c r="V18" s="52"/>
    </row>
    <row r="19" spans="1:22" ht="19.5" customHeight="1">
      <c r="A19" s="1" t="s">
        <v>55</v>
      </c>
      <c r="B19" s="2"/>
      <c r="C19" s="2"/>
      <c r="D19" s="2"/>
      <c r="E19" s="2"/>
      <c r="F19" s="30">
        <v>34.41</v>
      </c>
      <c r="G19" s="38">
        <v>35.01</v>
      </c>
      <c r="H19" s="38">
        <f aca="true" t="shared" si="4" ref="H19:H33">SUM(F19:G19)</f>
        <v>69.41999999999999</v>
      </c>
      <c r="I19" s="30">
        <f t="shared" si="0"/>
        <v>44.344</v>
      </c>
      <c r="J19" s="29">
        <f aca="true" t="shared" si="5" ref="J19:J33">Q19*8.26</f>
        <v>37.995999999999995</v>
      </c>
      <c r="K19" s="29">
        <f>I19+J19</f>
        <v>82.34</v>
      </c>
      <c r="L19" s="30">
        <f t="shared" si="1"/>
        <v>12.920000000000016</v>
      </c>
      <c r="M19" s="34">
        <f t="shared" si="2"/>
        <v>118.6113511956209</v>
      </c>
      <c r="N19" s="54">
        <v>4.6</v>
      </c>
      <c r="O19" s="26">
        <v>39094</v>
      </c>
      <c r="P19" s="63">
        <f t="shared" si="3"/>
        <v>179832.4</v>
      </c>
      <c r="Q19" s="54">
        <v>4.6</v>
      </c>
      <c r="R19" s="62">
        <v>39094</v>
      </c>
      <c r="S19" s="63">
        <f>Q19*R19</f>
        <v>179832.4</v>
      </c>
      <c r="T19" s="54">
        <v>4.6</v>
      </c>
      <c r="U19" s="26">
        <v>39094</v>
      </c>
      <c r="V19" s="63">
        <f>T19*U19</f>
        <v>179832.4</v>
      </c>
    </row>
    <row r="20" spans="1:22" ht="19.5" customHeight="1">
      <c r="A20" s="1" t="s">
        <v>56</v>
      </c>
      <c r="B20" s="2"/>
      <c r="C20" s="2"/>
      <c r="D20" s="2"/>
      <c r="E20" s="2"/>
      <c r="F20" s="30">
        <v>22.44</v>
      </c>
      <c r="G20" s="38">
        <v>47.18</v>
      </c>
      <c r="H20" s="38">
        <f t="shared" si="4"/>
        <v>69.62</v>
      </c>
      <c r="I20" s="30">
        <f t="shared" si="0"/>
        <v>38.56</v>
      </c>
      <c r="J20" s="29">
        <f t="shared" si="5"/>
        <v>51.212</v>
      </c>
      <c r="K20" s="29">
        <f>I20+J20</f>
        <v>89.772</v>
      </c>
      <c r="L20" s="30">
        <f t="shared" si="1"/>
        <v>20.152</v>
      </c>
      <c r="M20" s="34">
        <f t="shared" si="2"/>
        <v>128.94570525711003</v>
      </c>
      <c r="N20" s="55">
        <v>4</v>
      </c>
      <c r="O20" s="55">
        <v>75</v>
      </c>
      <c r="P20" s="53">
        <f t="shared" si="3"/>
        <v>300</v>
      </c>
      <c r="Q20" s="55">
        <v>6.2</v>
      </c>
      <c r="R20" s="56">
        <v>75</v>
      </c>
      <c r="S20" s="53">
        <f aca="true" t="shared" si="6" ref="S20:S33">Q20*R20</f>
        <v>465</v>
      </c>
      <c r="T20" s="55">
        <v>4</v>
      </c>
      <c r="U20" s="55">
        <v>75</v>
      </c>
      <c r="V20" s="53">
        <f>T20*U20</f>
        <v>300</v>
      </c>
    </row>
    <row r="21" spans="1:22" ht="19.5" customHeight="1">
      <c r="A21" s="9" t="s">
        <v>17</v>
      </c>
      <c r="B21" s="3"/>
      <c r="C21" s="3"/>
      <c r="D21" s="3"/>
      <c r="E21" s="3"/>
      <c r="F21" s="31"/>
      <c r="G21" s="39"/>
      <c r="H21" s="31"/>
      <c r="I21" s="31"/>
      <c r="J21" s="31"/>
      <c r="K21" s="31"/>
      <c r="L21" s="31"/>
      <c r="M21" s="35"/>
      <c r="N21" s="26"/>
      <c r="O21" s="26"/>
      <c r="P21" s="8"/>
      <c r="Q21" s="26"/>
      <c r="R21" s="62"/>
      <c r="S21" s="26"/>
      <c r="T21" s="26"/>
      <c r="U21" s="26"/>
      <c r="V21" s="8"/>
    </row>
    <row r="22" spans="1:22" ht="19.5" customHeight="1">
      <c r="A22" s="10" t="s">
        <v>18</v>
      </c>
      <c r="B22" s="11"/>
      <c r="C22" s="11"/>
      <c r="D22" s="11"/>
      <c r="E22" s="11"/>
      <c r="F22" s="29">
        <v>34.41</v>
      </c>
      <c r="G22" s="28">
        <v>35.01</v>
      </c>
      <c r="H22" s="28">
        <f t="shared" si="4"/>
        <v>69.41999999999999</v>
      </c>
      <c r="I22" s="29">
        <f t="shared" si="0"/>
        <v>44.344</v>
      </c>
      <c r="J22" s="29">
        <f t="shared" si="5"/>
        <v>37.995999999999995</v>
      </c>
      <c r="K22" s="29">
        <f>I22+J22</f>
        <v>82.34</v>
      </c>
      <c r="L22" s="29">
        <f t="shared" si="1"/>
        <v>12.920000000000016</v>
      </c>
      <c r="M22" s="36">
        <f t="shared" si="2"/>
        <v>118.6113511956209</v>
      </c>
      <c r="N22" s="26">
        <v>4.6</v>
      </c>
      <c r="O22" s="26">
        <v>75</v>
      </c>
      <c r="P22" s="52">
        <f t="shared" si="3"/>
        <v>345</v>
      </c>
      <c r="Q22" s="26">
        <v>4.6</v>
      </c>
      <c r="R22" s="62">
        <v>75</v>
      </c>
      <c r="S22" s="52">
        <f t="shared" si="6"/>
        <v>345</v>
      </c>
      <c r="T22" s="26">
        <v>4.6</v>
      </c>
      <c r="U22" s="26">
        <v>75</v>
      </c>
      <c r="V22" s="52">
        <f>T22*U22</f>
        <v>345</v>
      </c>
    </row>
    <row r="23" spans="1:22" ht="19.5" customHeight="1">
      <c r="A23" s="9" t="s">
        <v>19</v>
      </c>
      <c r="B23" s="3"/>
      <c r="C23" s="3"/>
      <c r="D23" s="3"/>
      <c r="E23" s="3"/>
      <c r="F23" s="31"/>
      <c r="G23" s="39"/>
      <c r="H23" s="31"/>
      <c r="I23" s="31"/>
      <c r="J23" s="31"/>
      <c r="K23" s="31"/>
      <c r="L23" s="31"/>
      <c r="M23" s="35"/>
      <c r="N23" s="8"/>
      <c r="O23" s="8"/>
      <c r="P23" s="8"/>
      <c r="Q23" s="8"/>
      <c r="R23" s="57"/>
      <c r="S23" s="26"/>
      <c r="T23" s="8"/>
      <c r="U23" s="8"/>
      <c r="V23" s="8"/>
    </row>
    <row r="24" spans="1:22" ht="19.5" customHeight="1">
      <c r="A24" s="16" t="s">
        <v>57</v>
      </c>
      <c r="B24" s="4"/>
      <c r="C24" s="4"/>
      <c r="D24" s="4"/>
      <c r="E24" s="4"/>
      <c r="F24" s="33">
        <v>41.14</v>
      </c>
      <c r="G24" s="41">
        <v>66.21</v>
      </c>
      <c r="H24" s="28">
        <f t="shared" si="4"/>
        <v>107.35</v>
      </c>
      <c r="I24" s="29">
        <f t="shared" si="0"/>
        <v>53.02</v>
      </c>
      <c r="J24" s="29">
        <f t="shared" si="5"/>
        <v>71.862</v>
      </c>
      <c r="K24" s="29">
        <f>I24+J24</f>
        <v>124.882</v>
      </c>
      <c r="L24" s="29">
        <f t="shared" si="1"/>
        <v>17.53200000000001</v>
      </c>
      <c r="M24" s="36">
        <f t="shared" si="2"/>
        <v>116.33162552398697</v>
      </c>
      <c r="N24" s="52">
        <v>5.5</v>
      </c>
      <c r="O24" s="52">
        <v>12413</v>
      </c>
      <c r="P24" s="76">
        <f t="shared" si="3"/>
        <v>68271.5</v>
      </c>
      <c r="Q24" s="52">
        <v>8.7</v>
      </c>
      <c r="R24" s="61">
        <v>12413</v>
      </c>
      <c r="S24" s="52">
        <f t="shared" si="6"/>
        <v>107993.09999999999</v>
      </c>
      <c r="T24" s="52">
        <v>5.5</v>
      </c>
      <c r="U24" s="52">
        <v>12413</v>
      </c>
      <c r="V24" s="76">
        <f>T24*U24</f>
        <v>68271.5</v>
      </c>
    </row>
    <row r="25" spans="1:22" ht="19.5" customHeight="1">
      <c r="A25" s="9" t="s">
        <v>21</v>
      </c>
      <c r="B25" s="3"/>
      <c r="C25" s="3"/>
      <c r="D25" s="3"/>
      <c r="E25" s="3"/>
      <c r="F25" s="31"/>
      <c r="G25" s="31"/>
      <c r="H25" s="31"/>
      <c r="I25" s="31"/>
      <c r="J25" s="31"/>
      <c r="K25" s="31"/>
      <c r="L25" s="31"/>
      <c r="M25" s="35"/>
      <c r="N25" s="26"/>
      <c r="O25" s="26"/>
      <c r="P25" s="81"/>
      <c r="Q25" s="26"/>
      <c r="R25" s="62"/>
      <c r="S25" s="26"/>
      <c r="T25" s="26"/>
      <c r="U25" s="26"/>
      <c r="V25" s="81"/>
    </row>
    <row r="26" spans="1:22" ht="19.5" customHeight="1">
      <c r="A26" s="10" t="s">
        <v>18</v>
      </c>
      <c r="B26" s="11"/>
      <c r="C26" s="11"/>
      <c r="D26" s="11"/>
      <c r="E26" s="11"/>
      <c r="F26" s="33">
        <v>50.86</v>
      </c>
      <c r="G26" s="33">
        <v>51.75</v>
      </c>
      <c r="H26" s="41">
        <f t="shared" si="4"/>
        <v>102.61</v>
      </c>
      <c r="I26" s="29">
        <f t="shared" si="0"/>
        <v>65.552</v>
      </c>
      <c r="J26" s="29">
        <f t="shared" si="5"/>
        <v>56.168</v>
      </c>
      <c r="K26" s="33">
        <f>I26+J26</f>
        <v>121.72</v>
      </c>
      <c r="L26" s="33">
        <f t="shared" si="1"/>
        <v>19.11</v>
      </c>
      <c r="M26" s="36">
        <f>K26/H26*100</f>
        <v>118.62391579768055</v>
      </c>
      <c r="N26" s="26">
        <v>6.8</v>
      </c>
      <c r="O26" s="26">
        <v>12413</v>
      </c>
      <c r="P26" s="76">
        <f t="shared" si="3"/>
        <v>84408.4</v>
      </c>
      <c r="Q26" s="26">
        <v>6.8</v>
      </c>
      <c r="R26" s="62">
        <v>12413</v>
      </c>
      <c r="S26" s="52">
        <f t="shared" si="6"/>
        <v>84408.4</v>
      </c>
      <c r="T26" s="26">
        <v>6.8</v>
      </c>
      <c r="U26" s="26">
        <v>12413</v>
      </c>
      <c r="V26" s="76">
        <f>T26*U26</f>
        <v>84408.4</v>
      </c>
    </row>
    <row r="27" spans="1:22" ht="19.5" customHeight="1">
      <c r="A27" s="9" t="s">
        <v>24</v>
      </c>
      <c r="B27" s="3"/>
      <c r="C27" s="3"/>
      <c r="D27" s="3"/>
      <c r="E27" s="3"/>
      <c r="F27" s="31"/>
      <c r="G27" s="39"/>
      <c r="H27" s="31"/>
      <c r="I27" s="31"/>
      <c r="J27" s="31"/>
      <c r="K27" s="31"/>
      <c r="L27" s="31"/>
      <c r="M27" s="37"/>
      <c r="N27" s="8"/>
      <c r="O27" s="8"/>
      <c r="P27" s="8"/>
      <c r="Q27" s="8"/>
      <c r="R27" s="57"/>
      <c r="S27" s="26"/>
      <c r="T27" s="8"/>
      <c r="U27" s="8"/>
      <c r="V27" s="8"/>
    </row>
    <row r="28" spans="1:22" ht="19.5" customHeight="1">
      <c r="A28" s="10" t="s">
        <v>23</v>
      </c>
      <c r="B28" s="11"/>
      <c r="C28" s="11"/>
      <c r="D28" s="11"/>
      <c r="E28" s="11"/>
      <c r="F28" s="29"/>
      <c r="G28" s="28"/>
      <c r="H28" s="29"/>
      <c r="I28" s="29"/>
      <c r="J28" s="29"/>
      <c r="K28" s="29"/>
      <c r="L28" s="29"/>
      <c r="M28" s="27"/>
      <c r="N28" s="52"/>
      <c r="O28" s="52"/>
      <c r="P28" s="52"/>
      <c r="Q28" s="52"/>
      <c r="R28" s="61"/>
      <c r="S28" s="52"/>
      <c r="T28" s="52"/>
      <c r="U28" s="52"/>
      <c r="V28" s="52"/>
    </row>
    <row r="29" spans="1:22" ht="19.5" customHeight="1">
      <c r="A29" s="1" t="s">
        <v>58</v>
      </c>
      <c r="B29" s="2"/>
      <c r="C29" s="2"/>
      <c r="D29" s="2"/>
      <c r="E29" s="2"/>
      <c r="F29" s="29">
        <v>41.14</v>
      </c>
      <c r="G29" s="28">
        <v>41.86</v>
      </c>
      <c r="H29" s="29">
        <f t="shared" si="4"/>
        <v>83</v>
      </c>
      <c r="I29" s="30">
        <f t="shared" si="0"/>
        <v>53.02</v>
      </c>
      <c r="J29" s="29">
        <f t="shared" si="5"/>
        <v>45.43</v>
      </c>
      <c r="K29" s="29">
        <f>I29+J29</f>
        <v>98.45</v>
      </c>
      <c r="L29" s="30">
        <f t="shared" si="1"/>
        <v>15.450000000000003</v>
      </c>
      <c r="M29" s="34">
        <f t="shared" si="2"/>
        <v>118.61445783132531</v>
      </c>
      <c r="N29" s="26">
        <v>5.5</v>
      </c>
      <c r="O29" s="26">
        <v>318</v>
      </c>
      <c r="P29" s="53">
        <f t="shared" si="3"/>
        <v>1749</v>
      </c>
      <c r="Q29" s="26">
        <v>5.5</v>
      </c>
      <c r="R29" s="62">
        <v>318</v>
      </c>
      <c r="S29" s="53">
        <f t="shared" si="6"/>
        <v>1749</v>
      </c>
      <c r="T29" s="26">
        <v>5.5</v>
      </c>
      <c r="U29" s="26">
        <v>318</v>
      </c>
      <c r="V29" s="53">
        <f>T29*U29</f>
        <v>1749</v>
      </c>
    </row>
    <row r="30" spans="1:22" ht="19.5" customHeight="1">
      <c r="A30" s="1" t="s">
        <v>59</v>
      </c>
      <c r="B30" s="2"/>
      <c r="C30" s="2"/>
      <c r="D30" s="2"/>
      <c r="E30" s="2"/>
      <c r="F30" s="30">
        <v>50.86</v>
      </c>
      <c r="G30" s="38">
        <v>51.75</v>
      </c>
      <c r="H30" s="38">
        <f t="shared" si="4"/>
        <v>102.61</v>
      </c>
      <c r="I30" s="30">
        <f t="shared" si="0"/>
        <v>65.552</v>
      </c>
      <c r="J30" s="29">
        <f t="shared" si="5"/>
        <v>56.168</v>
      </c>
      <c r="K30" s="29">
        <f>I30+J30</f>
        <v>121.72</v>
      </c>
      <c r="L30" s="30">
        <f t="shared" si="1"/>
        <v>19.11</v>
      </c>
      <c r="M30" s="34">
        <f t="shared" si="2"/>
        <v>118.62391579768055</v>
      </c>
      <c r="N30" s="90">
        <v>6.8</v>
      </c>
      <c r="O30" s="90">
        <v>95191</v>
      </c>
      <c r="P30" s="90">
        <f t="shared" si="3"/>
        <v>647298.7999999999</v>
      </c>
      <c r="Q30" s="90">
        <v>6.8</v>
      </c>
      <c r="R30" s="94">
        <v>95191</v>
      </c>
      <c r="S30" s="95">
        <f t="shared" si="6"/>
        <v>647298.7999999999</v>
      </c>
      <c r="T30" s="66">
        <v>6.7</v>
      </c>
      <c r="U30" s="66">
        <v>95191</v>
      </c>
      <c r="V30" s="82">
        <f>T30*U30</f>
        <v>637779.7000000001</v>
      </c>
    </row>
    <row r="31" spans="1:22" ht="19.5" customHeight="1">
      <c r="A31" s="1" t="s">
        <v>60</v>
      </c>
      <c r="B31" s="2"/>
      <c r="C31" s="2"/>
      <c r="D31" s="2"/>
      <c r="E31" s="2"/>
      <c r="F31" s="30">
        <v>41.14</v>
      </c>
      <c r="G31" s="38">
        <v>71.53</v>
      </c>
      <c r="H31" s="64">
        <f t="shared" si="4"/>
        <v>112.67</v>
      </c>
      <c r="I31" s="30">
        <f t="shared" si="0"/>
        <v>53.02</v>
      </c>
      <c r="J31" s="29">
        <f t="shared" si="5"/>
        <v>77.644</v>
      </c>
      <c r="K31" s="29">
        <f>I31+J31</f>
        <v>130.66400000000002</v>
      </c>
      <c r="L31" s="30">
        <f t="shared" si="1"/>
        <v>17.994000000000014</v>
      </c>
      <c r="M31" s="34">
        <f t="shared" si="2"/>
        <v>115.97053341617114</v>
      </c>
      <c r="N31" s="93">
        <v>5.5</v>
      </c>
      <c r="O31" s="93">
        <v>446410</v>
      </c>
      <c r="P31" s="90">
        <f t="shared" si="3"/>
        <v>2455255</v>
      </c>
      <c r="Q31" s="93">
        <v>9.4</v>
      </c>
      <c r="R31" s="96">
        <v>446410</v>
      </c>
      <c r="S31" s="90">
        <f t="shared" si="6"/>
        <v>4196254</v>
      </c>
      <c r="T31" s="80">
        <v>5.4</v>
      </c>
      <c r="U31" s="80">
        <v>446410</v>
      </c>
      <c r="V31" s="66">
        <f>T31*U31</f>
        <v>2410614</v>
      </c>
    </row>
    <row r="32" spans="1:22" ht="19.5" customHeight="1">
      <c r="A32" s="9" t="s">
        <v>22</v>
      </c>
      <c r="B32" s="3"/>
      <c r="C32" s="3"/>
      <c r="D32" s="3"/>
      <c r="E32" s="3"/>
      <c r="F32" s="31"/>
      <c r="G32" s="39"/>
      <c r="H32" s="31"/>
      <c r="I32" s="31"/>
      <c r="J32" s="31"/>
      <c r="K32" s="31"/>
      <c r="L32" s="31"/>
      <c r="M32" s="35"/>
      <c r="N32" s="8"/>
      <c r="O32" s="8"/>
      <c r="P32" s="8"/>
      <c r="Q32" s="8"/>
      <c r="R32" s="57"/>
      <c r="S32" s="26"/>
      <c r="T32" s="8"/>
      <c r="U32" s="8"/>
      <c r="V32" s="8"/>
    </row>
    <row r="33" spans="1:22" ht="19.5" customHeight="1">
      <c r="A33" s="10" t="s">
        <v>18</v>
      </c>
      <c r="B33" s="11"/>
      <c r="C33" s="11"/>
      <c r="D33" s="11"/>
      <c r="E33" s="11"/>
      <c r="F33" s="29">
        <v>50.86</v>
      </c>
      <c r="G33" s="28">
        <v>51.75</v>
      </c>
      <c r="H33" s="28">
        <f t="shared" si="4"/>
        <v>102.61</v>
      </c>
      <c r="I33" s="29">
        <f t="shared" si="0"/>
        <v>65.552</v>
      </c>
      <c r="J33" s="29">
        <f t="shared" si="5"/>
        <v>56.168</v>
      </c>
      <c r="K33" s="29">
        <f>I33+J33</f>
        <v>121.72</v>
      </c>
      <c r="L33" s="29">
        <f t="shared" si="1"/>
        <v>19.11</v>
      </c>
      <c r="M33" s="36">
        <f t="shared" si="2"/>
        <v>118.62391579768055</v>
      </c>
      <c r="N33" s="52">
        <v>6.8</v>
      </c>
      <c r="O33" s="52">
        <v>458823</v>
      </c>
      <c r="P33" s="52">
        <f t="shared" si="3"/>
        <v>3119996.4</v>
      </c>
      <c r="Q33" s="52">
        <v>6.8</v>
      </c>
      <c r="R33" s="61">
        <v>458823</v>
      </c>
      <c r="S33" s="76">
        <f t="shared" si="6"/>
        <v>3119996.4</v>
      </c>
      <c r="T33" s="52">
        <v>6.8</v>
      </c>
      <c r="U33" s="52">
        <v>458823</v>
      </c>
      <c r="V33" s="52">
        <f>T33*U33</f>
        <v>3119996.4</v>
      </c>
    </row>
    <row r="34" spans="1:19" ht="14.25">
      <c r="A34" s="70" t="s">
        <v>70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O34" t="s">
        <v>85</v>
      </c>
      <c r="P34" s="75">
        <f>P13+P15+P16+P19+P20+P24+P29+P30+P31</f>
        <v>3448571.5</v>
      </c>
      <c r="Q34" t="s">
        <v>87</v>
      </c>
      <c r="S34" s="75">
        <f>S19+S20+S24+S29+S30+S31</f>
        <v>5133592.3</v>
      </c>
    </row>
    <row r="35" spans="1:19" ht="15" thickBot="1">
      <c r="A35" s="908" t="s">
        <v>77</v>
      </c>
      <c r="B35" s="908"/>
      <c r="C35" s="908"/>
      <c r="D35" s="908"/>
      <c r="E35" s="908"/>
      <c r="F35" s="909" t="s">
        <v>62</v>
      </c>
      <c r="G35" s="910" t="s">
        <v>78</v>
      </c>
      <c r="H35" s="910"/>
      <c r="I35" s="909" t="s">
        <v>62</v>
      </c>
      <c r="J35" s="905" t="s">
        <v>79</v>
      </c>
      <c r="K35" s="905"/>
      <c r="O35" s="86" t="s">
        <v>86</v>
      </c>
      <c r="P35" s="85">
        <f>P13+P15+P16+P30+P31</f>
        <v>3198418.6</v>
      </c>
      <c r="Q35" t="s">
        <v>87</v>
      </c>
      <c r="S35" s="85">
        <f>S30+S31</f>
        <v>4843552.8</v>
      </c>
    </row>
    <row r="36" spans="1:19" ht="15" customHeight="1">
      <c r="A36" s="906" t="s">
        <v>61</v>
      </c>
      <c r="B36" s="906"/>
      <c r="C36" s="906"/>
      <c r="D36" s="906"/>
      <c r="E36" s="906"/>
      <c r="F36" s="909"/>
      <c r="G36" s="907" t="s">
        <v>64</v>
      </c>
      <c r="H36" s="907"/>
      <c r="I36" s="909"/>
      <c r="J36" s="905"/>
      <c r="K36" s="905"/>
      <c r="O36" t="s">
        <v>82</v>
      </c>
      <c r="P36" s="916">
        <f>(P35*12*9.64)</f>
        <v>369993063.64800006</v>
      </c>
      <c r="Q36" s="916"/>
      <c r="S36" s="87">
        <f>S35*12*8.26</f>
        <v>480092953.53599995</v>
      </c>
    </row>
    <row r="37" spans="1:11" ht="15" customHeight="1">
      <c r="A37" s="906" t="s">
        <v>63</v>
      </c>
      <c r="B37" s="906"/>
      <c r="C37" s="906"/>
      <c r="D37" s="906"/>
      <c r="E37" s="906"/>
      <c r="F37" s="72"/>
      <c r="G37" s="72"/>
      <c r="H37" s="72"/>
      <c r="I37" s="72"/>
      <c r="J37" s="72"/>
      <c r="K37" s="72"/>
    </row>
    <row r="38" spans="1:20" ht="12.75">
      <c r="A38" s="70" t="s">
        <v>71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T38" s="85"/>
    </row>
    <row r="39" spans="1:11" ht="14.25" thickBot="1">
      <c r="A39" s="908" t="s">
        <v>77</v>
      </c>
      <c r="B39" s="908"/>
      <c r="C39" s="908"/>
      <c r="D39" s="908"/>
      <c r="E39" s="908"/>
      <c r="F39" s="909" t="s">
        <v>62</v>
      </c>
      <c r="G39" s="910">
        <v>5133592</v>
      </c>
      <c r="H39" s="910"/>
      <c r="I39" s="909" t="s">
        <v>62</v>
      </c>
      <c r="J39" s="905" t="s">
        <v>80</v>
      </c>
      <c r="K39" s="905"/>
    </row>
    <row r="40" spans="1:11" ht="12.75">
      <c r="A40" s="906" t="s">
        <v>61</v>
      </c>
      <c r="B40" s="906"/>
      <c r="C40" s="906"/>
      <c r="D40" s="906"/>
      <c r="E40" s="906"/>
      <c r="F40" s="909"/>
      <c r="G40" s="907">
        <v>607150</v>
      </c>
      <c r="H40" s="907"/>
      <c r="I40" s="909"/>
      <c r="J40" s="905"/>
      <c r="K40" s="905"/>
    </row>
    <row r="41" spans="1:11" ht="12.75">
      <c r="A41" s="906" t="s">
        <v>63</v>
      </c>
      <c r="B41" s="906"/>
      <c r="C41" s="906"/>
      <c r="D41" s="906"/>
      <c r="E41" s="906"/>
      <c r="F41" s="72"/>
      <c r="G41" s="72"/>
      <c r="H41" s="72"/>
      <c r="I41" s="72"/>
      <c r="J41" s="72"/>
      <c r="K41" s="72"/>
    </row>
    <row r="42" s="58" customFormat="1" ht="12.75">
      <c r="A42" s="71" t="s">
        <v>76</v>
      </c>
    </row>
    <row r="43" s="58" customFormat="1" ht="12.75">
      <c r="A43" s="58" t="s">
        <v>68</v>
      </c>
    </row>
    <row r="44" s="58" customFormat="1" ht="12.75">
      <c r="A44" s="58" t="s">
        <v>69</v>
      </c>
    </row>
    <row r="45" s="58" customFormat="1" ht="12.75">
      <c r="A45" s="58" t="s">
        <v>72</v>
      </c>
    </row>
    <row r="46" s="58" customFormat="1" ht="12.75">
      <c r="A46" s="58" t="s">
        <v>73</v>
      </c>
    </row>
    <row r="47" s="58" customFormat="1" ht="12.75">
      <c r="A47" s="58" t="s">
        <v>74</v>
      </c>
    </row>
    <row r="48" s="58" customFormat="1" ht="12.75">
      <c r="A48" s="71" t="s">
        <v>75</v>
      </c>
    </row>
    <row r="49" s="69" customFormat="1" ht="14.25"/>
  </sheetData>
  <mergeCells count="27">
    <mergeCell ref="A41:E41"/>
    <mergeCell ref="A39:E39"/>
    <mergeCell ref="F39:F40"/>
    <mergeCell ref="G39:H39"/>
    <mergeCell ref="I39:I40"/>
    <mergeCell ref="J39:K40"/>
    <mergeCell ref="A40:E40"/>
    <mergeCell ref="G40:H40"/>
    <mergeCell ref="A37:E37"/>
    <mergeCell ref="J35:K36"/>
    <mergeCell ref="A36:E36"/>
    <mergeCell ref="G36:H36"/>
    <mergeCell ref="P36:Q36"/>
    <mergeCell ref="A35:E35"/>
    <mergeCell ref="F35:F36"/>
    <mergeCell ref="G35:H35"/>
    <mergeCell ref="I35:I36"/>
    <mergeCell ref="B7:E7"/>
    <mergeCell ref="F9:H9"/>
    <mergeCell ref="I9:K9"/>
    <mergeCell ref="A10:E10"/>
    <mergeCell ref="F10:G10"/>
    <mergeCell ref="I10:J10"/>
    <mergeCell ref="A1:M1"/>
    <mergeCell ref="A2:M2"/>
    <mergeCell ref="A3:M3"/>
    <mergeCell ref="B6:E6"/>
  </mergeCells>
  <printOptions/>
  <pageMargins left="0.75" right="0.61" top="0.5" bottom="0.5" header="0.5" footer="0.5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4"/>
  <sheetViews>
    <sheetView workbookViewId="0" topLeftCell="A34">
      <selection activeCell="L28" sqref="L28:L29"/>
    </sheetView>
  </sheetViews>
  <sheetFormatPr defaultColWidth="9.00390625" defaultRowHeight="12.75"/>
  <cols>
    <col min="1" max="1" width="6.625" style="515" bestFit="1" customWidth="1"/>
    <col min="2" max="2" width="60.00390625" style="211" customWidth="1"/>
    <col min="3" max="3" width="11.125" style="211" customWidth="1"/>
    <col min="4" max="4" width="11.375" style="211" customWidth="1"/>
    <col min="5" max="5" width="11.25390625" style="211" customWidth="1"/>
    <col min="6" max="6" width="11.375" style="211" customWidth="1"/>
    <col min="7" max="7" width="12.00390625" style="211" customWidth="1"/>
    <col min="8" max="8" width="10.375" style="211" customWidth="1"/>
    <col min="9" max="9" width="9.625" style="211" customWidth="1"/>
    <col min="10" max="10" width="11.75390625" style="211" customWidth="1"/>
    <col min="11" max="11" width="10.375" style="211" customWidth="1"/>
    <col min="12" max="12" width="9.875" style="211" customWidth="1"/>
    <col min="13" max="16384" width="9.125" style="211" customWidth="1"/>
  </cols>
  <sheetData>
    <row r="1" spans="1:12" ht="15.75">
      <c r="A1" s="522"/>
      <c r="B1" s="522"/>
      <c r="C1" s="522"/>
      <c r="D1" s="522"/>
      <c r="H1" s="523" t="s">
        <v>216</v>
      </c>
      <c r="I1" s="524"/>
      <c r="L1" s="524"/>
    </row>
    <row r="2" spans="1:12" ht="16.5">
      <c r="A2" s="522"/>
      <c r="B2" s="522"/>
      <c r="C2" s="522"/>
      <c r="D2" s="522"/>
      <c r="H2" s="525" t="s">
        <v>220</v>
      </c>
      <c r="I2" s="526"/>
      <c r="L2" s="526"/>
    </row>
    <row r="3" spans="1:12" ht="16.5">
      <c r="A3" s="522"/>
      <c r="B3" s="522"/>
      <c r="C3" s="522"/>
      <c r="D3" s="522"/>
      <c r="H3" s="525" t="s">
        <v>221</v>
      </c>
      <c r="I3" s="526"/>
      <c r="L3" s="526"/>
    </row>
    <row r="4" spans="1:12" ht="18.75">
      <c r="A4" s="522"/>
      <c r="B4" s="823" t="s">
        <v>217</v>
      </c>
      <c r="C4" s="823"/>
      <c r="D4" s="823"/>
      <c r="E4" s="823"/>
      <c r="F4" s="823"/>
      <c r="G4" s="823"/>
      <c r="H4" s="823"/>
      <c r="I4" s="823"/>
      <c r="J4" s="823"/>
      <c r="K4" s="823"/>
      <c r="L4" s="823"/>
    </row>
    <row r="5" spans="1:12" ht="16.5">
      <c r="A5" s="788" t="s">
        <v>218</v>
      </c>
      <c r="B5" s="788"/>
      <c r="C5" s="788"/>
      <c r="D5" s="788"/>
      <c r="E5" s="788"/>
      <c r="F5" s="788"/>
      <c r="G5" s="788"/>
      <c r="H5" s="788"/>
      <c r="I5" s="788"/>
      <c r="J5" s="788"/>
      <c r="K5" s="788"/>
      <c r="L5" s="788"/>
    </row>
    <row r="6" spans="1:19" ht="16.5">
      <c r="A6" s="788" t="s">
        <v>248</v>
      </c>
      <c r="B6" s="788"/>
      <c r="C6" s="788"/>
      <c r="D6" s="788"/>
      <c r="E6" s="788"/>
      <c r="F6" s="788"/>
      <c r="G6" s="788"/>
      <c r="H6" s="788"/>
      <c r="I6" s="788"/>
      <c r="J6" s="788"/>
      <c r="K6" s="788"/>
      <c r="L6" s="788"/>
      <c r="M6" s="659"/>
      <c r="N6" s="659"/>
      <c r="O6" s="659"/>
      <c r="P6" s="659"/>
      <c r="Q6" s="659"/>
      <c r="R6" s="659"/>
      <c r="S6" s="659"/>
    </row>
    <row r="7" spans="1:19" ht="16.5">
      <c r="A7" s="788" t="s">
        <v>249</v>
      </c>
      <c r="B7" s="788"/>
      <c r="C7" s="788"/>
      <c r="D7" s="788"/>
      <c r="E7" s="788"/>
      <c r="F7" s="788"/>
      <c r="G7" s="788"/>
      <c r="H7" s="788"/>
      <c r="I7" s="788"/>
      <c r="J7" s="788"/>
      <c r="K7" s="788"/>
      <c r="L7" s="788"/>
      <c r="M7" s="659"/>
      <c r="N7" s="659"/>
      <c r="O7" s="659"/>
      <c r="P7" s="659"/>
      <c r="Q7" s="659"/>
      <c r="R7" s="659"/>
      <c r="S7" s="659"/>
    </row>
    <row r="8" spans="1:12" ht="16.5" customHeight="1">
      <c r="A8" s="788" t="s">
        <v>222</v>
      </c>
      <c r="B8" s="788"/>
      <c r="C8" s="788"/>
      <c r="D8" s="788"/>
      <c r="E8" s="788"/>
      <c r="F8" s="788"/>
      <c r="G8" s="788"/>
      <c r="H8" s="788"/>
      <c r="I8" s="788"/>
      <c r="J8" s="788"/>
      <c r="K8" s="788"/>
      <c r="L8" s="788"/>
    </row>
    <row r="9" spans="1:12" ht="16.5">
      <c r="A9" s="788" t="s">
        <v>219</v>
      </c>
      <c r="B9" s="788"/>
      <c r="C9" s="788"/>
      <c r="D9" s="788"/>
      <c r="E9" s="788"/>
      <c r="F9" s="788"/>
      <c r="G9" s="788"/>
      <c r="H9" s="788"/>
      <c r="I9" s="788"/>
      <c r="J9" s="788"/>
      <c r="K9" s="788"/>
      <c r="L9" s="788"/>
    </row>
    <row r="10" spans="1:6" ht="16.5">
      <c r="A10" s="522"/>
      <c r="B10" s="539" t="s">
        <v>253</v>
      </c>
      <c r="C10" s="522"/>
      <c r="D10" s="522"/>
      <c r="E10" s="522"/>
      <c r="F10" s="522"/>
    </row>
    <row r="11" spans="1:6" ht="16.5">
      <c r="A11" s="522"/>
      <c r="B11" s="539" t="s">
        <v>254</v>
      </c>
      <c r="C11" s="522"/>
      <c r="D11" s="522"/>
      <c r="E11" s="522"/>
      <c r="F11" s="522"/>
    </row>
    <row r="12" spans="1:6" ht="16.5">
      <c r="A12" s="522"/>
      <c r="B12" s="539" t="s">
        <v>255</v>
      </c>
      <c r="C12" s="522"/>
      <c r="D12" s="522"/>
      <c r="E12" s="527"/>
      <c r="F12" s="522"/>
    </row>
    <row r="13" spans="3:6" ht="13.5" thickBot="1">
      <c r="C13" s="538">
        <v>17.02</v>
      </c>
      <c r="D13" s="538">
        <v>17.02</v>
      </c>
      <c r="E13" s="538">
        <v>14.63</v>
      </c>
      <c r="F13" s="538">
        <v>14.63</v>
      </c>
    </row>
    <row r="14" spans="1:12" ht="36" customHeight="1" thickBot="1">
      <c r="A14" s="789" t="s">
        <v>143</v>
      </c>
      <c r="B14" s="786" t="s">
        <v>169</v>
      </c>
      <c r="C14" s="806" t="s">
        <v>237</v>
      </c>
      <c r="D14" s="819"/>
      <c r="E14" s="819"/>
      <c r="F14" s="807"/>
      <c r="G14" s="806" t="s">
        <v>215</v>
      </c>
      <c r="H14" s="819"/>
      <c r="I14" s="819"/>
      <c r="J14" s="819"/>
      <c r="K14" s="819"/>
      <c r="L14" s="807"/>
    </row>
    <row r="15" spans="1:12" ht="69" customHeight="1">
      <c r="A15" s="790"/>
      <c r="B15" s="817"/>
      <c r="C15" s="555" t="s">
        <v>233</v>
      </c>
      <c r="D15" s="540" t="s">
        <v>167</v>
      </c>
      <c r="E15" s="540" t="s">
        <v>236</v>
      </c>
      <c r="F15" s="541" t="s">
        <v>167</v>
      </c>
      <c r="G15" s="820" t="s">
        <v>211</v>
      </c>
      <c r="H15" s="821"/>
      <c r="I15" s="822"/>
      <c r="J15" s="820" t="s">
        <v>167</v>
      </c>
      <c r="K15" s="821"/>
      <c r="L15" s="822"/>
    </row>
    <row r="16" spans="1:12" ht="67.5" customHeight="1" thickBot="1">
      <c r="A16" s="785"/>
      <c r="B16" s="818"/>
      <c r="C16" s="556" t="s">
        <v>212</v>
      </c>
      <c r="D16" s="277" t="s">
        <v>212</v>
      </c>
      <c r="E16" s="277" t="s">
        <v>234</v>
      </c>
      <c r="F16" s="278" t="s">
        <v>235</v>
      </c>
      <c r="G16" s="276" t="s">
        <v>213</v>
      </c>
      <c r="H16" s="277" t="s">
        <v>214</v>
      </c>
      <c r="I16" s="278" t="s">
        <v>84</v>
      </c>
      <c r="J16" s="595" t="s">
        <v>213</v>
      </c>
      <c r="K16" s="596" t="s">
        <v>214</v>
      </c>
      <c r="L16" s="278" t="s">
        <v>84</v>
      </c>
    </row>
    <row r="17" spans="1:12" ht="24.75" customHeight="1" thickBot="1">
      <c r="A17" s="508">
        <v>1</v>
      </c>
      <c r="B17" s="815" t="s">
        <v>177</v>
      </c>
      <c r="C17" s="816"/>
      <c r="D17" s="816"/>
      <c r="E17" s="816"/>
      <c r="F17" s="816"/>
      <c r="G17" s="816"/>
      <c r="H17" s="816"/>
      <c r="I17" s="816"/>
      <c r="J17" s="816"/>
      <c r="K17" s="816"/>
      <c r="L17" s="816"/>
    </row>
    <row r="18" spans="1:14" ht="37.5" customHeight="1" thickBot="1">
      <c r="A18" s="509" t="s">
        <v>179</v>
      </c>
      <c r="B18" s="557" t="s">
        <v>250</v>
      </c>
      <c r="C18" s="560">
        <v>4.88</v>
      </c>
      <c r="D18" s="561">
        <v>5.35</v>
      </c>
      <c r="E18" s="561">
        <v>8.47</v>
      </c>
      <c r="F18" s="562">
        <v>9.28</v>
      </c>
      <c r="G18" s="582">
        <f>C18*C13</f>
        <v>83.0576</v>
      </c>
      <c r="H18" s="583">
        <f>E18*E13</f>
        <v>123.91610000000001</v>
      </c>
      <c r="I18" s="584">
        <f>G18+H18</f>
        <v>206.9737</v>
      </c>
      <c r="J18" s="598">
        <f>D18*D13</f>
        <v>91.05699999999999</v>
      </c>
      <c r="K18" s="583">
        <f>F18*F13</f>
        <v>135.7664</v>
      </c>
      <c r="L18" s="584">
        <f>J18+K18</f>
        <v>226.8234</v>
      </c>
      <c r="M18" s="671">
        <v>184.8</v>
      </c>
      <c r="N18" s="211">
        <v>202.52</v>
      </c>
    </row>
    <row r="19" spans="1:14" ht="32.25" customHeight="1" thickBot="1">
      <c r="A19" s="509" t="s">
        <v>180</v>
      </c>
      <c r="B19" s="557" t="s">
        <v>170</v>
      </c>
      <c r="C19" s="565">
        <v>3.67</v>
      </c>
      <c r="D19" s="530" t="s">
        <v>166</v>
      </c>
      <c r="E19" s="532">
        <v>5.37</v>
      </c>
      <c r="F19" s="564" t="s">
        <v>166</v>
      </c>
      <c r="G19" s="585">
        <f>C19*C13</f>
        <v>62.4634</v>
      </c>
      <c r="H19" s="529">
        <f>E19*E13</f>
        <v>78.5631</v>
      </c>
      <c r="I19" s="584">
        <f>G19+H19</f>
        <v>141.0265</v>
      </c>
      <c r="J19" s="563" t="s">
        <v>166</v>
      </c>
      <c r="K19" s="530" t="s">
        <v>166</v>
      </c>
      <c r="L19" s="530" t="s">
        <v>166</v>
      </c>
      <c r="M19" s="211">
        <v>125.91</v>
      </c>
      <c r="N19" s="672" t="s">
        <v>166</v>
      </c>
    </row>
    <row r="20" spans="1:14" ht="45.75" customHeight="1" thickBot="1">
      <c r="A20" s="509" t="s">
        <v>181</v>
      </c>
      <c r="B20" s="557" t="s">
        <v>204</v>
      </c>
      <c r="C20" s="565">
        <v>7.48</v>
      </c>
      <c r="D20" s="532">
        <v>8.66</v>
      </c>
      <c r="E20" s="532">
        <v>7.48</v>
      </c>
      <c r="F20" s="566">
        <v>8.66</v>
      </c>
      <c r="G20" s="585">
        <f>C20*C13</f>
        <v>127.3096</v>
      </c>
      <c r="H20" s="529">
        <f>E20*E13</f>
        <v>109.43240000000002</v>
      </c>
      <c r="I20" s="584">
        <f>G20+H20</f>
        <v>236.74200000000002</v>
      </c>
      <c r="J20" s="585">
        <f>D20*D13</f>
        <v>147.3932</v>
      </c>
      <c r="K20" s="529">
        <f>F20*F13</f>
        <v>126.6958</v>
      </c>
      <c r="L20" s="584">
        <f>J20+K20</f>
        <v>274.089</v>
      </c>
      <c r="M20" s="211">
        <v>211.39</v>
      </c>
      <c r="N20" s="211">
        <v>244.73</v>
      </c>
    </row>
    <row r="21" spans="1:14" ht="32.25" customHeight="1" thickBot="1">
      <c r="A21" s="509" t="s">
        <v>182</v>
      </c>
      <c r="B21" s="557" t="s">
        <v>202</v>
      </c>
      <c r="C21" s="565">
        <v>5.52</v>
      </c>
      <c r="D21" s="530" t="s">
        <v>166</v>
      </c>
      <c r="E21" s="532">
        <v>5.52</v>
      </c>
      <c r="F21" s="564" t="s">
        <v>166</v>
      </c>
      <c r="G21" s="585">
        <f>C21*C13</f>
        <v>93.95039999999999</v>
      </c>
      <c r="H21" s="529">
        <f>E21*E13</f>
        <v>80.7576</v>
      </c>
      <c r="I21" s="584">
        <f>G21+H21</f>
        <v>174.70799999999997</v>
      </c>
      <c r="J21" s="563" t="s">
        <v>166</v>
      </c>
      <c r="K21" s="530" t="s">
        <v>166</v>
      </c>
      <c r="L21" s="530" t="s">
        <v>166</v>
      </c>
      <c r="M21" s="211">
        <v>155.99</v>
      </c>
      <c r="N21" s="672" t="s">
        <v>166</v>
      </c>
    </row>
    <row r="22" spans="1:14" ht="44.25" customHeight="1" thickBot="1">
      <c r="A22" s="509" t="s">
        <v>183</v>
      </c>
      <c r="B22" s="557" t="s">
        <v>205</v>
      </c>
      <c r="C22" s="567">
        <v>7.21</v>
      </c>
      <c r="D22" s="530" t="s">
        <v>166</v>
      </c>
      <c r="E22" s="530" t="s">
        <v>166</v>
      </c>
      <c r="F22" s="564" t="s">
        <v>166</v>
      </c>
      <c r="G22" s="585">
        <f>C22*C13</f>
        <v>122.71419999999999</v>
      </c>
      <c r="H22" s="530" t="s">
        <v>166</v>
      </c>
      <c r="I22" s="584">
        <f>G22</f>
        <v>122.71419999999999</v>
      </c>
      <c r="J22" s="563" t="s">
        <v>166</v>
      </c>
      <c r="K22" s="530" t="s">
        <v>166</v>
      </c>
      <c r="L22" s="530" t="s">
        <v>166</v>
      </c>
      <c r="M22" s="211">
        <v>109.592</v>
      </c>
      <c r="N22" s="672" t="s">
        <v>166</v>
      </c>
    </row>
    <row r="23" spans="1:14" ht="32.25" customHeight="1" thickBot="1">
      <c r="A23" s="509" t="s">
        <v>184</v>
      </c>
      <c r="B23" s="557" t="s">
        <v>251</v>
      </c>
      <c r="C23" s="665">
        <v>3.19</v>
      </c>
      <c r="D23" s="530" t="s">
        <v>166</v>
      </c>
      <c r="E23" s="530" t="s">
        <v>166</v>
      </c>
      <c r="F23" s="564" t="s">
        <v>166</v>
      </c>
      <c r="G23" s="585">
        <f>C23*C13</f>
        <v>54.2938</v>
      </c>
      <c r="H23" s="530" t="s">
        <v>166</v>
      </c>
      <c r="I23" s="584">
        <f>G23</f>
        <v>54.2938</v>
      </c>
      <c r="J23" s="563" t="s">
        <v>166</v>
      </c>
      <c r="K23" s="530" t="s">
        <v>166</v>
      </c>
      <c r="L23" s="530" t="s">
        <v>166</v>
      </c>
      <c r="M23" s="211">
        <v>48.488</v>
      </c>
      <c r="N23" s="672" t="s">
        <v>166</v>
      </c>
    </row>
    <row r="24" spans="1:14" ht="32.25" customHeight="1" thickBot="1">
      <c r="A24" s="509" t="s">
        <v>185</v>
      </c>
      <c r="B24" s="557" t="s">
        <v>252</v>
      </c>
      <c r="C24" s="667">
        <v>1.76</v>
      </c>
      <c r="D24" s="530" t="s">
        <v>166</v>
      </c>
      <c r="E24" s="530" t="s">
        <v>166</v>
      </c>
      <c r="F24" s="564" t="s">
        <v>166</v>
      </c>
      <c r="G24" s="585">
        <f>C24*C13</f>
        <v>29.955199999999998</v>
      </c>
      <c r="H24" s="530" t="s">
        <v>166</v>
      </c>
      <c r="I24" s="584">
        <f>G24</f>
        <v>29.955199999999998</v>
      </c>
      <c r="J24" s="669"/>
      <c r="K24" s="668"/>
      <c r="L24" s="668"/>
      <c r="M24" s="211">
        <v>26.752</v>
      </c>
      <c r="N24" s="672"/>
    </row>
    <row r="25" spans="1:14" ht="22.5" customHeight="1" thickBot="1">
      <c r="A25" s="509" t="s">
        <v>186</v>
      </c>
      <c r="B25" s="557" t="s">
        <v>207</v>
      </c>
      <c r="C25" s="666">
        <v>1.03</v>
      </c>
      <c r="D25" s="569" t="s">
        <v>166</v>
      </c>
      <c r="E25" s="569" t="s">
        <v>166</v>
      </c>
      <c r="F25" s="570" t="s">
        <v>166</v>
      </c>
      <c r="G25" s="587">
        <f>C25*C13</f>
        <v>17.5306</v>
      </c>
      <c r="H25" s="569" t="s">
        <v>166</v>
      </c>
      <c r="I25" s="584">
        <f>G25</f>
        <v>17.5306</v>
      </c>
      <c r="J25" s="600" t="s">
        <v>166</v>
      </c>
      <c r="K25" s="569" t="s">
        <v>166</v>
      </c>
      <c r="L25" s="569" t="s">
        <v>166</v>
      </c>
      <c r="M25" s="211">
        <v>15.655999999999999</v>
      </c>
      <c r="N25" s="672" t="s">
        <v>166</v>
      </c>
    </row>
    <row r="26" spans="1:12" ht="6" customHeight="1">
      <c r="A26" s="510"/>
      <c r="B26" s="501"/>
      <c r="C26" s="559"/>
      <c r="D26" s="559"/>
      <c r="E26" s="559"/>
      <c r="F26" s="559"/>
      <c r="G26" s="580"/>
      <c r="H26" s="581"/>
      <c r="I26" s="581"/>
      <c r="J26" s="581"/>
      <c r="K26" s="581"/>
      <c r="L26" s="597"/>
    </row>
    <row r="27" spans="1:12" ht="30" customHeight="1" thickBot="1">
      <c r="A27" s="543" t="s">
        <v>187</v>
      </c>
      <c r="B27" s="791" t="s">
        <v>171</v>
      </c>
      <c r="C27" s="793"/>
      <c r="D27" s="793"/>
      <c r="E27" s="793"/>
      <c r="F27" s="793"/>
      <c r="G27" s="793"/>
      <c r="H27" s="793"/>
      <c r="I27" s="793"/>
      <c r="J27" s="793"/>
      <c r="K27" s="793"/>
      <c r="L27" s="793"/>
    </row>
    <row r="28" spans="1:14" ht="47.25" customHeight="1" thickBot="1">
      <c r="A28" s="542" t="s">
        <v>188</v>
      </c>
      <c r="B28" s="571" t="s">
        <v>244</v>
      </c>
      <c r="C28" s="560">
        <v>3.53</v>
      </c>
      <c r="D28" s="561">
        <v>3.75</v>
      </c>
      <c r="E28" s="561">
        <v>5.67</v>
      </c>
      <c r="F28" s="562">
        <v>6.05</v>
      </c>
      <c r="G28" s="582">
        <f>C28*C13</f>
        <v>60.0806</v>
      </c>
      <c r="H28" s="583">
        <f>E28*E13</f>
        <v>82.9521</v>
      </c>
      <c r="I28" s="584">
        <f>G28+H28</f>
        <v>143.0327</v>
      </c>
      <c r="J28" s="582">
        <f>D28*D13</f>
        <v>63.824999999999996</v>
      </c>
      <c r="K28" s="583">
        <f>F28*F13</f>
        <v>88.5115</v>
      </c>
      <c r="L28" s="584">
        <f>J28+K28</f>
        <v>152.3365</v>
      </c>
      <c r="M28" s="211">
        <v>127.71</v>
      </c>
      <c r="N28" s="211">
        <v>136.01</v>
      </c>
    </row>
    <row r="29" spans="1:14" ht="61.5" customHeight="1">
      <c r="A29" s="509" t="s">
        <v>189</v>
      </c>
      <c r="B29" s="557" t="s">
        <v>209</v>
      </c>
      <c r="C29" s="565">
        <v>2.56</v>
      </c>
      <c r="D29" s="532">
        <v>2.71</v>
      </c>
      <c r="E29" s="531">
        <v>3.96</v>
      </c>
      <c r="F29" s="566">
        <v>4.19</v>
      </c>
      <c r="G29" s="585">
        <f>C29*C13</f>
        <v>43.5712</v>
      </c>
      <c r="H29" s="529">
        <f>E29*E13</f>
        <v>57.9348</v>
      </c>
      <c r="I29" s="566">
        <v>90.63</v>
      </c>
      <c r="J29" s="585">
        <f>D29*D13</f>
        <v>46.124199999999995</v>
      </c>
      <c r="K29" s="662">
        <f>F29*F13</f>
        <v>61.29970000000001</v>
      </c>
      <c r="L29" s="584">
        <f>J29+K29</f>
        <v>107.4239</v>
      </c>
      <c r="M29" s="211">
        <v>90.63</v>
      </c>
      <c r="N29" s="211">
        <v>95.91340000000001</v>
      </c>
    </row>
    <row r="30" spans="1:14" ht="47.25" customHeight="1">
      <c r="A30" s="509" t="s">
        <v>190</v>
      </c>
      <c r="B30" s="557" t="s">
        <v>173</v>
      </c>
      <c r="C30" s="565">
        <v>2.51</v>
      </c>
      <c r="D30" s="530" t="s">
        <v>166</v>
      </c>
      <c r="E30" s="532">
        <v>3.82</v>
      </c>
      <c r="F30" s="564" t="s">
        <v>166</v>
      </c>
      <c r="G30" s="585">
        <f>C30*C13</f>
        <v>42.7202</v>
      </c>
      <c r="H30" s="529">
        <f>E30*E13</f>
        <v>55.8866</v>
      </c>
      <c r="I30" s="566">
        <v>88.04</v>
      </c>
      <c r="J30" s="563" t="s">
        <v>166</v>
      </c>
      <c r="K30" s="530" t="s">
        <v>166</v>
      </c>
      <c r="L30" s="663" t="str">
        <f>J30</f>
        <v>х</v>
      </c>
      <c r="M30" s="211">
        <v>88.04</v>
      </c>
      <c r="N30" s="672" t="s">
        <v>166</v>
      </c>
    </row>
    <row r="31" spans="1:14" ht="50.25" customHeight="1" thickBot="1">
      <c r="A31" s="509" t="s">
        <v>191</v>
      </c>
      <c r="B31" s="557" t="s">
        <v>210</v>
      </c>
      <c r="C31" s="568">
        <v>3.79</v>
      </c>
      <c r="D31" s="569" t="s">
        <v>166</v>
      </c>
      <c r="E31" s="554">
        <v>3.79</v>
      </c>
      <c r="F31" s="570" t="s">
        <v>166</v>
      </c>
      <c r="G31" s="587">
        <f>C31*C13</f>
        <v>64.5058</v>
      </c>
      <c r="H31" s="589">
        <f>E31*E13</f>
        <v>55.447700000000005</v>
      </c>
      <c r="I31" s="590">
        <v>107.11</v>
      </c>
      <c r="J31" s="600" t="s">
        <v>166</v>
      </c>
      <c r="K31" s="569" t="s">
        <v>166</v>
      </c>
      <c r="L31" s="664" t="str">
        <f>J31</f>
        <v>х</v>
      </c>
      <c r="M31" s="211">
        <v>107.11</v>
      </c>
      <c r="N31" s="672" t="s">
        <v>166</v>
      </c>
    </row>
    <row r="32" spans="1:12" ht="7.5" customHeight="1">
      <c r="A32" s="510"/>
      <c r="B32" s="501"/>
      <c r="C32" s="572"/>
      <c r="D32" s="559"/>
      <c r="E32" s="559"/>
      <c r="F32" s="559"/>
      <c r="G32" s="580"/>
      <c r="H32" s="581"/>
      <c r="I32" s="581"/>
      <c r="J32" s="581"/>
      <c r="K32" s="581"/>
      <c r="L32" s="597"/>
    </row>
    <row r="33" spans="1:12" ht="19.5" customHeight="1" thickBot="1">
      <c r="A33" s="511" t="s">
        <v>192</v>
      </c>
      <c r="B33" s="798" t="s">
        <v>126</v>
      </c>
      <c r="C33" s="794"/>
      <c r="D33" s="794"/>
      <c r="E33" s="794"/>
      <c r="F33" s="794"/>
      <c r="G33" s="794"/>
      <c r="H33" s="794"/>
      <c r="I33" s="794"/>
      <c r="J33" s="794"/>
      <c r="K33" s="794"/>
      <c r="L33" s="794"/>
    </row>
    <row r="34" spans="1:13" ht="19.5" customHeight="1">
      <c r="A34" s="512" t="s">
        <v>193</v>
      </c>
      <c r="B34" s="242" t="s">
        <v>127</v>
      </c>
      <c r="C34" s="255">
        <v>0.4</v>
      </c>
      <c r="D34" s="546"/>
      <c r="E34" s="549"/>
      <c r="F34" s="573"/>
      <c r="G34" s="591"/>
      <c r="H34" s="592"/>
      <c r="I34" s="584">
        <f>C34*C13</f>
        <v>6.808</v>
      </c>
      <c r="J34" s="591"/>
      <c r="K34" s="592"/>
      <c r="L34" s="601"/>
      <c r="M34" s="211">
        <v>6.08</v>
      </c>
    </row>
    <row r="35" spans="1:13" ht="19.5" customHeight="1" thickBot="1">
      <c r="A35" s="512" t="s">
        <v>194</v>
      </c>
      <c r="B35" s="243" t="s">
        <v>128</v>
      </c>
      <c r="C35" s="249">
        <v>0.24</v>
      </c>
      <c r="D35" s="521"/>
      <c r="E35" s="574"/>
      <c r="F35" s="575"/>
      <c r="G35" s="593"/>
      <c r="H35" s="553"/>
      <c r="I35" s="588">
        <f>C35*C13</f>
        <v>4.0847999999999995</v>
      </c>
      <c r="J35" s="593"/>
      <c r="K35" s="553"/>
      <c r="L35" s="602"/>
      <c r="M35" s="671">
        <v>3.6479999999999997</v>
      </c>
    </row>
    <row r="36" spans="1:6" ht="19.5" customHeight="1" thickBot="1">
      <c r="A36" s="511" t="s">
        <v>195</v>
      </c>
      <c r="B36" s="825" t="s">
        <v>130</v>
      </c>
      <c r="C36" s="801"/>
      <c r="D36" s="801"/>
      <c r="E36" s="801"/>
      <c r="F36" s="826"/>
    </row>
    <row r="37" spans="1:13" ht="30" customHeight="1">
      <c r="A37" s="512" t="s">
        <v>196</v>
      </c>
      <c r="B37" s="242" t="s">
        <v>131</v>
      </c>
      <c r="C37" s="550">
        <v>12.2</v>
      </c>
      <c r="D37" s="551"/>
      <c r="E37" s="549"/>
      <c r="F37" s="573"/>
      <c r="G37" s="591"/>
      <c r="H37" s="592"/>
      <c r="I37" s="584">
        <f>C37*C13</f>
        <v>207.64399999999998</v>
      </c>
      <c r="J37" s="591"/>
      <c r="K37" s="592"/>
      <c r="L37" s="601"/>
      <c r="M37" s="211">
        <v>185.44</v>
      </c>
    </row>
    <row r="38" spans="1:13" ht="30" customHeight="1">
      <c r="A38" s="512" t="s">
        <v>197</v>
      </c>
      <c r="B38" s="242" t="s">
        <v>132</v>
      </c>
      <c r="C38" s="544">
        <v>12.2</v>
      </c>
      <c r="D38" s="545"/>
      <c r="E38" s="548"/>
      <c r="F38" s="576"/>
      <c r="G38" s="594"/>
      <c r="H38" s="528"/>
      <c r="I38" s="586">
        <f>C38*9.31</f>
        <v>113.582</v>
      </c>
      <c r="J38" s="594"/>
      <c r="K38" s="528"/>
      <c r="L38" s="603"/>
      <c r="M38" s="671">
        <v>98.08799999999998</v>
      </c>
    </row>
    <row r="39" spans="1:13" ht="19.5" customHeight="1" thickBot="1">
      <c r="A39" s="512" t="s">
        <v>198</v>
      </c>
      <c r="B39" s="243" t="s">
        <v>133</v>
      </c>
      <c r="C39" s="249">
        <v>4.9</v>
      </c>
      <c r="D39" s="547"/>
      <c r="E39" s="577"/>
      <c r="F39" s="578"/>
      <c r="G39" s="593"/>
      <c r="H39" s="553"/>
      <c r="I39" s="588">
        <f>C39*C13</f>
        <v>83.39800000000001</v>
      </c>
      <c r="J39" s="593"/>
      <c r="K39" s="553"/>
      <c r="L39" s="602"/>
      <c r="M39" s="211">
        <v>74.48</v>
      </c>
    </row>
    <row r="40" spans="1:12" ht="19.5" customHeight="1" thickBot="1">
      <c r="A40" s="511" t="s">
        <v>199</v>
      </c>
      <c r="B40" s="798" t="s">
        <v>135</v>
      </c>
      <c r="C40" s="799"/>
      <c r="D40" s="799"/>
      <c r="E40" s="799"/>
      <c r="F40" s="799"/>
      <c r="G40" s="799"/>
      <c r="H40" s="799"/>
      <c r="I40" s="799"/>
      <c r="J40" s="799"/>
      <c r="K40" s="799"/>
      <c r="L40" s="799"/>
    </row>
    <row r="41" spans="1:13" ht="19.5" customHeight="1">
      <c r="A41" s="513" t="s">
        <v>200</v>
      </c>
      <c r="B41" s="280" t="s">
        <v>136</v>
      </c>
      <c r="C41" s="255">
        <v>1.5</v>
      </c>
      <c r="D41" s="546"/>
      <c r="E41" s="549"/>
      <c r="F41" s="573"/>
      <c r="G41" s="591"/>
      <c r="H41" s="592"/>
      <c r="I41" s="584">
        <f>C41*C13</f>
        <v>25.53</v>
      </c>
      <c r="J41" s="591"/>
      <c r="K41" s="592"/>
      <c r="L41" s="601"/>
      <c r="M41" s="671">
        <v>22.8</v>
      </c>
    </row>
    <row r="42" spans="1:13" ht="19.5" customHeight="1" thickBot="1">
      <c r="A42" s="514" t="s">
        <v>201</v>
      </c>
      <c r="B42" s="282" t="s">
        <v>137</v>
      </c>
      <c r="C42" s="249">
        <v>0.8</v>
      </c>
      <c r="D42" s="547"/>
      <c r="E42" s="552"/>
      <c r="F42" s="579"/>
      <c r="G42" s="593"/>
      <c r="H42" s="553"/>
      <c r="I42" s="588">
        <f>C42*C13</f>
        <v>13.616</v>
      </c>
      <c r="J42" s="593"/>
      <c r="K42" s="553"/>
      <c r="L42" s="602"/>
      <c r="M42" s="211">
        <v>12.16</v>
      </c>
    </row>
    <row r="43" spans="1:6" ht="15.75">
      <c r="A43" s="533" t="s">
        <v>225</v>
      </c>
      <c r="B43" s="483"/>
      <c r="C43" s="484"/>
      <c r="D43" s="484"/>
      <c r="E43" s="484"/>
      <c r="F43" s="485"/>
    </row>
    <row r="45" spans="2:5" ht="15.75">
      <c r="B45" s="535" t="s">
        <v>226</v>
      </c>
      <c r="C45" s="483"/>
      <c r="E45" s="535" t="s">
        <v>227</v>
      </c>
    </row>
    <row r="47" spans="2:7" ht="16.5">
      <c r="B47" s="536" t="s">
        <v>228</v>
      </c>
      <c r="C47" s="522"/>
      <c r="D47" s="522"/>
      <c r="E47" s="522"/>
      <c r="F47" s="522"/>
      <c r="G47" s="522"/>
    </row>
    <row r="48" spans="2:7" ht="15.75">
      <c r="B48" s="534" t="s">
        <v>229</v>
      </c>
      <c r="C48" s="522"/>
      <c r="D48" s="522"/>
      <c r="E48" s="534" t="s">
        <v>230</v>
      </c>
      <c r="G48" s="522"/>
    </row>
    <row r="49" spans="2:7" ht="15.75">
      <c r="B49" s="534"/>
      <c r="C49" s="522"/>
      <c r="D49" s="522"/>
      <c r="E49" s="534"/>
      <c r="G49" s="522"/>
    </row>
    <row r="50" spans="2:7" ht="15.75">
      <c r="B50" s="534"/>
      <c r="C50" s="522"/>
      <c r="D50" s="522"/>
      <c r="E50" s="534"/>
      <c r="G50" s="522"/>
    </row>
    <row r="53" ht="12.75">
      <c r="B53" s="537" t="s">
        <v>231</v>
      </c>
    </row>
    <row r="54" ht="12.75">
      <c r="B54" s="537" t="s">
        <v>232</v>
      </c>
    </row>
  </sheetData>
  <mergeCells count="17">
    <mergeCell ref="B40:L40"/>
    <mergeCell ref="B17:L17"/>
    <mergeCell ref="B27:L27"/>
    <mergeCell ref="B33:L33"/>
    <mergeCell ref="B36:F36"/>
    <mergeCell ref="A8:L8"/>
    <mergeCell ref="A9:L9"/>
    <mergeCell ref="A14:A16"/>
    <mergeCell ref="B14:B16"/>
    <mergeCell ref="C14:F14"/>
    <mergeCell ref="G14:L14"/>
    <mergeCell ref="G15:I15"/>
    <mergeCell ref="J15:L15"/>
    <mergeCell ref="B4:L4"/>
    <mergeCell ref="A5:L5"/>
    <mergeCell ref="A6:L6"/>
    <mergeCell ref="A7:L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4"/>
  <sheetViews>
    <sheetView view="pageBreakPreview" zoomScaleSheetLayoutView="100" workbookViewId="0" topLeftCell="A1">
      <selection activeCell="B17" sqref="B17:L17"/>
    </sheetView>
  </sheetViews>
  <sheetFormatPr defaultColWidth="9.00390625" defaultRowHeight="12.75"/>
  <cols>
    <col min="1" max="1" width="6.625" style="515" bestFit="1" customWidth="1"/>
    <col min="2" max="2" width="60.00390625" style="211" customWidth="1"/>
    <col min="3" max="3" width="11.125" style="211" customWidth="1"/>
    <col min="4" max="4" width="11.375" style="211" customWidth="1"/>
    <col min="5" max="5" width="11.25390625" style="211" customWidth="1"/>
    <col min="6" max="6" width="11.375" style="211" customWidth="1"/>
    <col min="7" max="7" width="12.00390625" style="211" customWidth="1"/>
    <col min="8" max="8" width="10.375" style="211" customWidth="1"/>
    <col min="9" max="9" width="9.625" style="211" customWidth="1"/>
    <col min="10" max="10" width="11.75390625" style="211" customWidth="1"/>
    <col min="11" max="11" width="10.375" style="211" customWidth="1"/>
    <col min="12" max="12" width="9.875" style="211" customWidth="1"/>
    <col min="13" max="16384" width="9.125" style="211" customWidth="1"/>
  </cols>
  <sheetData>
    <row r="1" spans="1:12" ht="15.75">
      <c r="A1" s="522"/>
      <c r="B1" s="522"/>
      <c r="C1" s="522"/>
      <c r="D1" s="522"/>
      <c r="H1" s="523" t="s">
        <v>216</v>
      </c>
      <c r="I1" s="524"/>
      <c r="L1" s="524"/>
    </row>
    <row r="2" spans="1:12" ht="16.5">
      <c r="A2" s="522"/>
      <c r="B2" s="522"/>
      <c r="C2" s="522"/>
      <c r="D2" s="522"/>
      <c r="H2" s="525" t="s">
        <v>220</v>
      </c>
      <c r="I2" s="526"/>
      <c r="L2" s="526"/>
    </row>
    <row r="3" spans="1:12" ht="16.5">
      <c r="A3" s="522"/>
      <c r="B3" s="522"/>
      <c r="C3" s="522"/>
      <c r="D3" s="522"/>
      <c r="H3" s="525" t="s">
        <v>221</v>
      </c>
      <c r="I3" s="526"/>
      <c r="L3" s="526"/>
    </row>
    <row r="4" spans="1:12" ht="18.75">
      <c r="A4" s="522"/>
      <c r="B4" s="823" t="s">
        <v>217</v>
      </c>
      <c r="C4" s="823"/>
      <c r="D4" s="823"/>
      <c r="E4" s="823"/>
      <c r="F4" s="823"/>
      <c r="G4" s="823"/>
      <c r="H4" s="823"/>
      <c r="I4" s="823"/>
      <c r="J4" s="823"/>
      <c r="K4" s="823"/>
      <c r="L4" s="823"/>
    </row>
    <row r="5" spans="1:12" ht="16.5">
      <c r="A5" s="788" t="s">
        <v>218</v>
      </c>
      <c r="B5" s="788"/>
      <c r="C5" s="788"/>
      <c r="D5" s="788"/>
      <c r="E5" s="788"/>
      <c r="F5" s="788"/>
      <c r="G5" s="788"/>
      <c r="H5" s="788"/>
      <c r="I5" s="788"/>
      <c r="J5" s="788"/>
      <c r="K5" s="788"/>
      <c r="L5" s="788"/>
    </row>
    <row r="6" spans="1:19" ht="16.5">
      <c r="A6" s="788" t="s">
        <v>248</v>
      </c>
      <c r="B6" s="788"/>
      <c r="C6" s="788"/>
      <c r="D6" s="788"/>
      <c r="E6" s="788"/>
      <c r="F6" s="788"/>
      <c r="G6" s="788"/>
      <c r="H6" s="788"/>
      <c r="I6" s="788"/>
      <c r="J6" s="788"/>
      <c r="K6" s="788"/>
      <c r="L6" s="788"/>
      <c r="M6" s="659"/>
      <c r="N6" s="659"/>
      <c r="O6" s="659"/>
      <c r="P6" s="659"/>
      <c r="Q6" s="659"/>
      <c r="R6" s="659"/>
      <c r="S6" s="659"/>
    </row>
    <row r="7" spans="1:19" ht="16.5">
      <c r="A7" s="788" t="s">
        <v>249</v>
      </c>
      <c r="B7" s="788"/>
      <c r="C7" s="788"/>
      <c r="D7" s="788"/>
      <c r="E7" s="788"/>
      <c r="F7" s="788"/>
      <c r="G7" s="788"/>
      <c r="H7" s="788"/>
      <c r="I7" s="788"/>
      <c r="J7" s="788"/>
      <c r="K7" s="788"/>
      <c r="L7" s="788"/>
      <c r="M7" s="659"/>
      <c r="N7" s="659"/>
      <c r="O7" s="659"/>
      <c r="P7" s="659"/>
      <c r="Q7" s="659"/>
      <c r="R7" s="659"/>
      <c r="S7" s="659"/>
    </row>
    <row r="8" spans="1:12" ht="16.5" customHeight="1">
      <c r="A8" s="788" t="s">
        <v>222</v>
      </c>
      <c r="B8" s="788"/>
      <c r="C8" s="788"/>
      <c r="D8" s="788"/>
      <c r="E8" s="788"/>
      <c r="F8" s="788"/>
      <c r="G8" s="788"/>
      <c r="H8" s="788"/>
      <c r="I8" s="788"/>
      <c r="J8" s="788"/>
      <c r="K8" s="788"/>
      <c r="L8" s="788"/>
    </row>
    <row r="9" spans="1:12" ht="16.5">
      <c r="A9" s="788" t="s">
        <v>219</v>
      </c>
      <c r="B9" s="788"/>
      <c r="C9" s="788"/>
      <c r="D9" s="788"/>
      <c r="E9" s="788"/>
      <c r="F9" s="788"/>
      <c r="G9" s="788"/>
      <c r="H9" s="788"/>
      <c r="I9" s="788"/>
      <c r="J9" s="788"/>
      <c r="K9" s="788"/>
      <c r="L9" s="788"/>
    </row>
    <row r="10" spans="1:6" ht="16.5">
      <c r="A10" s="522"/>
      <c r="B10" s="539" t="s">
        <v>223</v>
      </c>
      <c r="C10" s="522"/>
      <c r="D10" s="522"/>
      <c r="E10" s="522"/>
      <c r="F10" s="522"/>
    </row>
    <row r="11" spans="1:6" ht="16.5">
      <c r="A11" s="522"/>
      <c r="B11" s="539" t="s">
        <v>224</v>
      </c>
      <c r="C11" s="522"/>
      <c r="D11" s="522"/>
      <c r="E11" s="522"/>
      <c r="F11" s="522"/>
    </row>
    <row r="12" spans="1:6" ht="16.5">
      <c r="A12" s="522"/>
      <c r="B12" s="539" t="s">
        <v>246</v>
      </c>
      <c r="C12" s="522"/>
      <c r="D12" s="522"/>
      <c r="E12" s="527">
        <v>7.5</v>
      </c>
      <c r="F12" s="522"/>
    </row>
    <row r="13" spans="3:6" ht="13.5" thickBot="1">
      <c r="C13" s="538">
        <v>15.2</v>
      </c>
      <c r="D13" s="538">
        <v>15.2</v>
      </c>
      <c r="E13" s="538">
        <v>13.06</v>
      </c>
      <c r="F13" s="538">
        <v>13.06</v>
      </c>
    </row>
    <row r="14" spans="1:12" ht="36" customHeight="1" thickBot="1">
      <c r="A14" s="789" t="s">
        <v>143</v>
      </c>
      <c r="B14" s="786" t="s">
        <v>169</v>
      </c>
      <c r="C14" s="806" t="s">
        <v>237</v>
      </c>
      <c r="D14" s="819"/>
      <c r="E14" s="819"/>
      <c r="F14" s="807"/>
      <c r="G14" s="806" t="s">
        <v>215</v>
      </c>
      <c r="H14" s="819"/>
      <c r="I14" s="819"/>
      <c r="J14" s="819"/>
      <c r="K14" s="819"/>
      <c r="L14" s="807"/>
    </row>
    <row r="15" spans="1:12" ht="69" customHeight="1">
      <c r="A15" s="790"/>
      <c r="B15" s="817"/>
      <c r="C15" s="555" t="s">
        <v>233</v>
      </c>
      <c r="D15" s="540" t="s">
        <v>167</v>
      </c>
      <c r="E15" s="540" t="s">
        <v>236</v>
      </c>
      <c r="F15" s="541" t="s">
        <v>167</v>
      </c>
      <c r="G15" s="820" t="s">
        <v>211</v>
      </c>
      <c r="H15" s="821"/>
      <c r="I15" s="822"/>
      <c r="J15" s="820" t="s">
        <v>167</v>
      </c>
      <c r="K15" s="821"/>
      <c r="L15" s="822"/>
    </row>
    <row r="16" spans="1:12" ht="67.5" customHeight="1" thickBot="1">
      <c r="A16" s="785"/>
      <c r="B16" s="818"/>
      <c r="C16" s="556" t="s">
        <v>212</v>
      </c>
      <c r="D16" s="277" t="s">
        <v>212</v>
      </c>
      <c r="E16" s="277" t="s">
        <v>234</v>
      </c>
      <c r="F16" s="278" t="s">
        <v>235</v>
      </c>
      <c r="G16" s="276" t="s">
        <v>213</v>
      </c>
      <c r="H16" s="277" t="s">
        <v>214</v>
      </c>
      <c r="I16" s="278" t="s">
        <v>84</v>
      </c>
      <c r="J16" s="595" t="s">
        <v>213</v>
      </c>
      <c r="K16" s="596" t="s">
        <v>214</v>
      </c>
      <c r="L16" s="278" t="s">
        <v>84</v>
      </c>
    </row>
    <row r="17" spans="1:12" ht="24.75" customHeight="1" thickBot="1">
      <c r="A17" s="508">
        <v>1</v>
      </c>
      <c r="B17" s="815" t="s">
        <v>177</v>
      </c>
      <c r="C17" s="816"/>
      <c r="D17" s="816"/>
      <c r="E17" s="816"/>
      <c r="F17" s="816"/>
      <c r="G17" s="816"/>
      <c r="H17" s="816"/>
      <c r="I17" s="816"/>
      <c r="J17" s="816"/>
      <c r="K17" s="816"/>
      <c r="L17" s="816"/>
    </row>
    <row r="18" spans="1:12" ht="37.5" customHeight="1">
      <c r="A18" s="509" t="s">
        <v>179</v>
      </c>
      <c r="B18" s="557" t="s">
        <v>250</v>
      </c>
      <c r="C18" s="560">
        <v>4.88</v>
      </c>
      <c r="D18" s="561">
        <v>5.35</v>
      </c>
      <c r="E18" s="561">
        <v>8.47</v>
      </c>
      <c r="F18" s="562">
        <v>9.28</v>
      </c>
      <c r="G18" s="582">
        <f>C18*C13</f>
        <v>74.176</v>
      </c>
      <c r="H18" s="583">
        <f>E18*E13</f>
        <v>110.61820000000002</v>
      </c>
      <c r="I18" s="584">
        <v>184.8</v>
      </c>
      <c r="J18" s="598">
        <f>D18*D13</f>
        <v>81.32</v>
      </c>
      <c r="K18" s="583">
        <f>F18*F13</f>
        <v>121.1968</v>
      </c>
      <c r="L18" s="562">
        <v>202.52</v>
      </c>
    </row>
    <row r="19" spans="1:12" ht="32.25" customHeight="1">
      <c r="A19" s="509" t="s">
        <v>180</v>
      </c>
      <c r="B19" s="557" t="s">
        <v>170</v>
      </c>
      <c r="C19" s="565">
        <v>3.67</v>
      </c>
      <c r="D19" s="530" t="s">
        <v>166</v>
      </c>
      <c r="E19" s="532">
        <v>5.37</v>
      </c>
      <c r="F19" s="564" t="s">
        <v>166</v>
      </c>
      <c r="G19" s="585">
        <f>C19*C13</f>
        <v>55.784</v>
      </c>
      <c r="H19" s="529">
        <f>E19*E13</f>
        <v>70.1322</v>
      </c>
      <c r="I19" s="566">
        <v>125.91</v>
      </c>
      <c r="J19" s="563" t="s">
        <v>166</v>
      </c>
      <c r="K19" s="530" t="s">
        <v>166</v>
      </c>
      <c r="L19" s="566" t="s">
        <v>166</v>
      </c>
    </row>
    <row r="20" spans="1:12" ht="45.75" customHeight="1">
      <c r="A20" s="509" t="s">
        <v>181</v>
      </c>
      <c r="B20" s="557" t="s">
        <v>204</v>
      </c>
      <c r="C20" s="565">
        <v>7.48</v>
      </c>
      <c r="D20" s="532">
        <v>8.66</v>
      </c>
      <c r="E20" s="532">
        <v>7.48</v>
      </c>
      <c r="F20" s="566">
        <v>8.66</v>
      </c>
      <c r="G20" s="585">
        <f>C20*C13</f>
        <v>113.696</v>
      </c>
      <c r="H20" s="529">
        <f>E20*E13</f>
        <v>97.68880000000001</v>
      </c>
      <c r="I20" s="566">
        <v>211.39</v>
      </c>
      <c r="J20" s="585">
        <f>D20*D13</f>
        <v>131.632</v>
      </c>
      <c r="K20" s="529">
        <f>F20*F13</f>
        <v>113.09960000000001</v>
      </c>
      <c r="L20" s="566">
        <v>244.73</v>
      </c>
    </row>
    <row r="21" spans="1:12" ht="32.25" customHeight="1">
      <c r="A21" s="509" t="s">
        <v>182</v>
      </c>
      <c r="B21" s="557" t="s">
        <v>202</v>
      </c>
      <c r="C21" s="565">
        <v>5.52</v>
      </c>
      <c r="D21" s="530" t="s">
        <v>166</v>
      </c>
      <c r="E21" s="532">
        <v>5.52</v>
      </c>
      <c r="F21" s="564" t="s">
        <v>166</v>
      </c>
      <c r="G21" s="585">
        <f>C21*C13</f>
        <v>83.904</v>
      </c>
      <c r="H21" s="529">
        <f>E21*E13</f>
        <v>72.0912</v>
      </c>
      <c r="I21" s="566">
        <v>155.99</v>
      </c>
      <c r="J21" s="563" t="s">
        <v>166</v>
      </c>
      <c r="K21" s="530" t="s">
        <v>166</v>
      </c>
      <c r="L21" s="566" t="s">
        <v>166</v>
      </c>
    </row>
    <row r="22" spans="1:12" ht="44.25" customHeight="1">
      <c r="A22" s="509" t="s">
        <v>183</v>
      </c>
      <c r="B22" s="557" t="s">
        <v>205</v>
      </c>
      <c r="C22" s="567">
        <v>7.21</v>
      </c>
      <c r="D22" s="530" t="s">
        <v>166</v>
      </c>
      <c r="E22" s="530" t="s">
        <v>166</v>
      </c>
      <c r="F22" s="564" t="s">
        <v>166</v>
      </c>
      <c r="G22" s="585">
        <f>C22*C13</f>
        <v>109.592</v>
      </c>
      <c r="H22" s="530" t="s">
        <v>166</v>
      </c>
      <c r="I22" s="586">
        <f>G22</f>
        <v>109.592</v>
      </c>
      <c r="J22" s="563" t="s">
        <v>166</v>
      </c>
      <c r="K22" s="530" t="s">
        <v>166</v>
      </c>
      <c r="L22" s="566" t="s">
        <v>166</v>
      </c>
    </row>
    <row r="23" spans="1:12" ht="32.25" customHeight="1">
      <c r="A23" s="509" t="s">
        <v>184</v>
      </c>
      <c r="B23" s="557" t="s">
        <v>251</v>
      </c>
      <c r="C23" s="665">
        <v>3.19</v>
      </c>
      <c r="D23" s="530" t="s">
        <v>166</v>
      </c>
      <c r="E23" s="530" t="s">
        <v>166</v>
      </c>
      <c r="F23" s="564" t="s">
        <v>166</v>
      </c>
      <c r="G23" s="585">
        <f>C23*C13</f>
        <v>48.488</v>
      </c>
      <c r="H23" s="530" t="s">
        <v>166</v>
      </c>
      <c r="I23" s="586">
        <f>G23</f>
        <v>48.488</v>
      </c>
      <c r="J23" s="563" t="s">
        <v>166</v>
      </c>
      <c r="K23" s="530" t="s">
        <v>166</v>
      </c>
      <c r="L23" s="566" t="s">
        <v>166</v>
      </c>
    </row>
    <row r="24" spans="1:12" ht="32.25" customHeight="1">
      <c r="A24" s="509" t="s">
        <v>185</v>
      </c>
      <c r="B24" s="557" t="s">
        <v>252</v>
      </c>
      <c r="C24" s="667">
        <v>1.76</v>
      </c>
      <c r="D24" s="530" t="s">
        <v>166</v>
      </c>
      <c r="E24" s="530" t="s">
        <v>166</v>
      </c>
      <c r="F24" s="564" t="s">
        <v>166</v>
      </c>
      <c r="G24" s="585">
        <f>C24*C13</f>
        <v>26.752</v>
      </c>
      <c r="H24" s="530" t="s">
        <v>166</v>
      </c>
      <c r="I24" s="586">
        <f>G24</f>
        <v>26.752</v>
      </c>
      <c r="J24" s="669"/>
      <c r="K24" s="668"/>
      <c r="L24" s="670"/>
    </row>
    <row r="25" spans="1:12" ht="22.5" customHeight="1" thickBot="1">
      <c r="A25" s="509" t="s">
        <v>186</v>
      </c>
      <c r="B25" s="557" t="s">
        <v>207</v>
      </c>
      <c r="C25" s="666">
        <v>1.03</v>
      </c>
      <c r="D25" s="569" t="s">
        <v>166</v>
      </c>
      <c r="E25" s="569" t="s">
        <v>166</v>
      </c>
      <c r="F25" s="570" t="s">
        <v>166</v>
      </c>
      <c r="G25" s="587">
        <f>C25*C13</f>
        <v>15.655999999999999</v>
      </c>
      <c r="H25" s="569" t="s">
        <v>166</v>
      </c>
      <c r="I25" s="588">
        <f>G25</f>
        <v>15.655999999999999</v>
      </c>
      <c r="J25" s="600" t="s">
        <v>166</v>
      </c>
      <c r="K25" s="569" t="s">
        <v>166</v>
      </c>
      <c r="L25" s="590" t="s">
        <v>166</v>
      </c>
    </row>
    <row r="26" spans="1:12" ht="6" customHeight="1">
      <c r="A26" s="510"/>
      <c r="B26" s="501"/>
      <c r="C26" s="559"/>
      <c r="D26" s="559"/>
      <c r="E26" s="559"/>
      <c r="F26" s="559"/>
      <c r="G26" s="580"/>
      <c r="H26" s="581"/>
      <c r="I26" s="581"/>
      <c r="J26" s="581"/>
      <c r="K26" s="581"/>
      <c r="L26" s="597"/>
    </row>
    <row r="27" spans="1:12" ht="24.75" customHeight="1" thickBot="1">
      <c r="A27" s="543" t="s">
        <v>187</v>
      </c>
      <c r="B27" s="791" t="s">
        <v>171</v>
      </c>
      <c r="C27" s="793"/>
      <c r="D27" s="793"/>
      <c r="E27" s="793"/>
      <c r="F27" s="793"/>
      <c r="G27" s="793"/>
      <c r="H27" s="793"/>
      <c r="I27" s="793"/>
      <c r="J27" s="793"/>
      <c r="K27" s="793"/>
      <c r="L27" s="793"/>
    </row>
    <row r="28" spans="1:12" ht="47.25" customHeight="1">
      <c r="A28" s="542" t="s">
        <v>188</v>
      </c>
      <c r="B28" s="571" t="s">
        <v>244</v>
      </c>
      <c r="C28" s="560">
        <v>3.53</v>
      </c>
      <c r="D28" s="561">
        <v>3.75</v>
      </c>
      <c r="E28" s="561">
        <v>5.67</v>
      </c>
      <c r="F28" s="562">
        <v>6.05</v>
      </c>
      <c r="G28" s="582">
        <f>C28*C13</f>
        <v>53.65599999999999</v>
      </c>
      <c r="H28" s="583">
        <f>E28*E13</f>
        <v>74.0502</v>
      </c>
      <c r="I28" s="562">
        <v>127.71</v>
      </c>
      <c r="J28" s="582">
        <f>D28*D13</f>
        <v>57</v>
      </c>
      <c r="K28" s="583">
        <f>F28*F13</f>
        <v>79.013</v>
      </c>
      <c r="L28" s="562">
        <v>136.01</v>
      </c>
    </row>
    <row r="29" spans="1:12" ht="61.5" customHeight="1">
      <c r="A29" s="509" t="s">
        <v>189</v>
      </c>
      <c r="B29" s="557" t="s">
        <v>209</v>
      </c>
      <c r="C29" s="565">
        <v>2.56</v>
      </c>
      <c r="D29" s="532">
        <v>2.71</v>
      </c>
      <c r="E29" s="531">
        <v>3.96</v>
      </c>
      <c r="F29" s="566">
        <v>4.19</v>
      </c>
      <c r="G29" s="585">
        <f>C29*C13</f>
        <v>38.912</v>
      </c>
      <c r="H29" s="529">
        <f>E29*E13</f>
        <v>51.717600000000004</v>
      </c>
      <c r="I29" s="566">
        <v>90.63</v>
      </c>
      <c r="J29" s="585">
        <f>D29*D13</f>
        <v>41.192</v>
      </c>
      <c r="K29" s="662">
        <f>F29*F13</f>
        <v>54.72140000000001</v>
      </c>
      <c r="L29" s="586">
        <f>J29+K29</f>
        <v>95.91340000000001</v>
      </c>
    </row>
    <row r="30" spans="1:12" ht="47.25" customHeight="1">
      <c r="A30" s="509" t="s">
        <v>190</v>
      </c>
      <c r="B30" s="557" t="s">
        <v>173</v>
      </c>
      <c r="C30" s="565">
        <v>2.51</v>
      </c>
      <c r="D30" s="530" t="s">
        <v>166</v>
      </c>
      <c r="E30" s="532">
        <v>3.82</v>
      </c>
      <c r="F30" s="564" t="s">
        <v>166</v>
      </c>
      <c r="G30" s="585">
        <f>C30*C13</f>
        <v>38.151999999999994</v>
      </c>
      <c r="H30" s="529">
        <f>E30*E13</f>
        <v>49.8892</v>
      </c>
      <c r="I30" s="566">
        <v>88.04</v>
      </c>
      <c r="J30" s="563" t="s">
        <v>166</v>
      </c>
      <c r="K30" s="530" t="s">
        <v>166</v>
      </c>
      <c r="L30" s="663" t="str">
        <f>J30</f>
        <v>х</v>
      </c>
    </row>
    <row r="31" spans="1:12" ht="50.25" customHeight="1" thickBot="1">
      <c r="A31" s="509" t="s">
        <v>191</v>
      </c>
      <c r="B31" s="557" t="s">
        <v>210</v>
      </c>
      <c r="C31" s="568">
        <v>3.79</v>
      </c>
      <c r="D31" s="569" t="s">
        <v>166</v>
      </c>
      <c r="E31" s="554">
        <v>3.79</v>
      </c>
      <c r="F31" s="570" t="s">
        <v>166</v>
      </c>
      <c r="G31" s="587">
        <f>C31*C13</f>
        <v>57.608</v>
      </c>
      <c r="H31" s="589">
        <f>E31*E13</f>
        <v>49.4974</v>
      </c>
      <c r="I31" s="590">
        <v>107.11</v>
      </c>
      <c r="J31" s="600" t="s">
        <v>166</v>
      </c>
      <c r="K31" s="569" t="s">
        <v>166</v>
      </c>
      <c r="L31" s="664" t="str">
        <f>J31</f>
        <v>х</v>
      </c>
    </row>
    <row r="32" spans="1:12" ht="7.5" customHeight="1">
      <c r="A32" s="510"/>
      <c r="B32" s="501"/>
      <c r="C32" s="572"/>
      <c r="D32" s="559"/>
      <c r="E32" s="559"/>
      <c r="F32" s="559"/>
      <c r="G32" s="580"/>
      <c r="H32" s="581"/>
      <c r="I32" s="581"/>
      <c r="J32" s="581"/>
      <c r="K32" s="581"/>
      <c r="L32" s="597"/>
    </row>
    <row r="33" spans="1:12" ht="19.5" customHeight="1" thickBot="1">
      <c r="A33" s="511" t="s">
        <v>192</v>
      </c>
      <c r="B33" s="798" t="s">
        <v>126</v>
      </c>
      <c r="C33" s="794"/>
      <c r="D33" s="794"/>
      <c r="E33" s="794"/>
      <c r="F33" s="794"/>
      <c r="G33" s="794"/>
      <c r="H33" s="794"/>
      <c r="I33" s="794"/>
      <c r="J33" s="794"/>
      <c r="K33" s="794"/>
      <c r="L33" s="794"/>
    </row>
    <row r="34" spans="1:12" ht="19.5" customHeight="1">
      <c r="A34" s="512" t="s">
        <v>193</v>
      </c>
      <c r="B34" s="242" t="s">
        <v>127</v>
      </c>
      <c r="C34" s="255">
        <v>0.4</v>
      </c>
      <c r="D34" s="546"/>
      <c r="E34" s="549"/>
      <c r="F34" s="573"/>
      <c r="G34" s="591"/>
      <c r="H34" s="592"/>
      <c r="I34" s="562">
        <f>C34*C13</f>
        <v>6.08</v>
      </c>
      <c r="J34" s="591"/>
      <c r="K34" s="592"/>
      <c r="L34" s="601"/>
    </row>
    <row r="35" spans="1:12" ht="19.5" customHeight="1" thickBot="1">
      <c r="A35" s="512" t="s">
        <v>194</v>
      </c>
      <c r="B35" s="243" t="s">
        <v>128</v>
      </c>
      <c r="C35" s="249">
        <v>0.24</v>
      </c>
      <c r="D35" s="521"/>
      <c r="E35" s="574"/>
      <c r="F35" s="575"/>
      <c r="G35" s="593"/>
      <c r="H35" s="553"/>
      <c r="I35" s="588">
        <f>C35*C13</f>
        <v>3.6479999999999997</v>
      </c>
      <c r="J35" s="593"/>
      <c r="K35" s="553"/>
      <c r="L35" s="602"/>
    </row>
    <row r="36" spans="1:6" ht="19.5" customHeight="1" thickBot="1">
      <c r="A36" s="511" t="s">
        <v>195</v>
      </c>
      <c r="B36" s="825" t="s">
        <v>130</v>
      </c>
      <c r="C36" s="801"/>
      <c r="D36" s="801"/>
      <c r="E36" s="801"/>
      <c r="F36" s="826"/>
    </row>
    <row r="37" spans="1:12" ht="30" customHeight="1">
      <c r="A37" s="512" t="s">
        <v>196</v>
      </c>
      <c r="B37" s="242" t="s">
        <v>131</v>
      </c>
      <c r="C37" s="550">
        <v>12.2</v>
      </c>
      <c r="D37" s="551"/>
      <c r="E37" s="549"/>
      <c r="F37" s="573"/>
      <c r="G37" s="591"/>
      <c r="H37" s="592"/>
      <c r="I37" s="562">
        <f>C37*C13</f>
        <v>185.43999999999997</v>
      </c>
      <c r="J37" s="591"/>
      <c r="K37" s="592"/>
      <c r="L37" s="601"/>
    </row>
    <row r="38" spans="1:12" ht="30" customHeight="1">
      <c r="A38" s="512" t="s">
        <v>197</v>
      </c>
      <c r="B38" s="242" t="s">
        <v>132</v>
      </c>
      <c r="C38" s="544">
        <v>12.2</v>
      </c>
      <c r="D38" s="545"/>
      <c r="E38" s="548"/>
      <c r="F38" s="576"/>
      <c r="G38" s="594"/>
      <c r="H38" s="528"/>
      <c r="I38" s="586">
        <f>C38*8.04</f>
        <v>98.08799999999998</v>
      </c>
      <c r="J38" s="594"/>
      <c r="K38" s="528"/>
      <c r="L38" s="603"/>
    </row>
    <row r="39" spans="1:12" ht="19.5" customHeight="1" thickBot="1">
      <c r="A39" s="512" t="s">
        <v>198</v>
      </c>
      <c r="B39" s="243" t="s">
        <v>133</v>
      </c>
      <c r="C39" s="249">
        <v>4.9</v>
      </c>
      <c r="D39" s="547"/>
      <c r="E39" s="577"/>
      <c r="F39" s="578"/>
      <c r="G39" s="593"/>
      <c r="H39" s="553"/>
      <c r="I39" s="590">
        <f>C39*C13</f>
        <v>74.48</v>
      </c>
      <c r="J39" s="593"/>
      <c r="K39" s="553"/>
      <c r="L39" s="602"/>
    </row>
    <row r="40" spans="1:12" ht="19.5" customHeight="1" thickBot="1">
      <c r="A40" s="511" t="s">
        <v>199</v>
      </c>
      <c r="B40" s="798" t="s">
        <v>135</v>
      </c>
      <c r="C40" s="799"/>
      <c r="D40" s="799"/>
      <c r="E40" s="799"/>
      <c r="F40" s="799"/>
      <c r="G40" s="799"/>
      <c r="H40" s="799"/>
      <c r="I40" s="799"/>
      <c r="J40" s="799"/>
      <c r="K40" s="799"/>
      <c r="L40" s="799"/>
    </row>
    <row r="41" spans="1:12" ht="19.5" customHeight="1">
      <c r="A41" s="513" t="s">
        <v>200</v>
      </c>
      <c r="B41" s="280" t="s">
        <v>136</v>
      </c>
      <c r="C41" s="255">
        <v>1.5</v>
      </c>
      <c r="D41" s="546"/>
      <c r="E41" s="549"/>
      <c r="F41" s="573"/>
      <c r="G41" s="591"/>
      <c r="H41" s="592"/>
      <c r="I41" s="584">
        <f>C41*C13</f>
        <v>22.799999999999997</v>
      </c>
      <c r="J41" s="591"/>
      <c r="K41" s="592"/>
      <c r="L41" s="601"/>
    </row>
    <row r="42" spans="1:12" ht="19.5" customHeight="1" thickBot="1">
      <c r="A42" s="514" t="s">
        <v>201</v>
      </c>
      <c r="B42" s="282" t="s">
        <v>137</v>
      </c>
      <c r="C42" s="249">
        <v>0.8</v>
      </c>
      <c r="D42" s="547"/>
      <c r="E42" s="552"/>
      <c r="F42" s="579"/>
      <c r="G42" s="593"/>
      <c r="H42" s="553"/>
      <c r="I42" s="590">
        <f>C42*C13</f>
        <v>12.16</v>
      </c>
      <c r="J42" s="593"/>
      <c r="K42" s="553"/>
      <c r="L42" s="602"/>
    </row>
    <row r="43" spans="1:6" ht="15.75">
      <c r="A43" s="533" t="s">
        <v>225</v>
      </c>
      <c r="B43" s="483"/>
      <c r="C43" s="484"/>
      <c r="D43" s="484"/>
      <c r="E43" s="484"/>
      <c r="F43" s="485"/>
    </row>
    <row r="45" spans="2:5" ht="15.75">
      <c r="B45" s="535" t="s">
        <v>226</v>
      </c>
      <c r="C45" s="483"/>
      <c r="E45" s="535" t="s">
        <v>227</v>
      </c>
    </row>
    <row r="47" spans="2:7" ht="16.5">
      <c r="B47" s="536" t="s">
        <v>228</v>
      </c>
      <c r="C47" s="522"/>
      <c r="D47" s="522"/>
      <c r="E47" s="522"/>
      <c r="F47" s="522"/>
      <c r="G47" s="522"/>
    </row>
    <row r="48" spans="2:7" ht="15.75">
      <c r="B48" s="534" t="s">
        <v>258</v>
      </c>
      <c r="C48" s="522"/>
      <c r="D48" s="522"/>
      <c r="E48" s="534" t="s">
        <v>259</v>
      </c>
      <c r="G48" s="522"/>
    </row>
    <row r="49" spans="2:7" ht="15.75">
      <c r="B49" s="534"/>
      <c r="C49" s="522"/>
      <c r="D49" s="522"/>
      <c r="E49" s="534"/>
      <c r="G49" s="522"/>
    </row>
    <row r="50" spans="2:7" ht="15.75">
      <c r="B50" s="534"/>
      <c r="C50" s="522"/>
      <c r="D50" s="522"/>
      <c r="E50" s="534"/>
      <c r="G50" s="522"/>
    </row>
    <row r="53" ht="12.75">
      <c r="B53" s="537" t="s">
        <v>231</v>
      </c>
    </row>
    <row r="54" ht="12.75">
      <c r="B54" s="537" t="s">
        <v>232</v>
      </c>
    </row>
  </sheetData>
  <mergeCells count="17">
    <mergeCell ref="B40:L40"/>
    <mergeCell ref="B36:F36"/>
    <mergeCell ref="C14:F14"/>
    <mergeCell ref="B27:L27"/>
    <mergeCell ref="B33:L33"/>
    <mergeCell ref="B14:B16"/>
    <mergeCell ref="B17:L17"/>
    <mergeCell ref="G14:L14"/>
    <mergeCell ref="J15:L15"/>
    <mergeCell ref="G15:I15"/>
    <mergeCell ref="A14:A16"/>
    <mergeCell ref="B4:L4"/>
    <mergeCell ref="A6:L6"/>
    <mergeCell ref="A9:L9"/>
    <mergeCell ref="A8:L8"/>
    <mergeCell ref="A7:L7"/>
    <mergeCell ref="A5:L5"/>
  </mergeCells>
  <printOptions/>
  <pageMargins left="0.44" right="0.23" top="0.27" bottom="0.36" header="0.28" footer="0.36"/>
  <pageSetup horizontalDpi="600" verticalDpi="600" orientation="landscape" paperSize="9" scale="78" r:id="rId1"/>
  <rowBreaks count="1" manualBreakCount="1">
    <brk id="2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B6" sqref="B6:B12"/>
    </sheetView>
  </sheetViews>
  <sheetFormatPr defaultColWidth="9.00390625" defaultRowHeight="12.75"/>
  <cols>
    <col min="2" max="2" width="37.375" style="0" customWidth="1"/>
  </cols>
  <sheetData>
    <row r="1" spans="1:9" ht="12.75">
      <c r="A1" s="838" t="s">
        <v>143</v>
      </c>
      <c r="B1" s="838" t="s">
        <v>280</v>
      </c>
      <c r="C1" s="838" t="s">
        <v>292</v>
      </c>
      <c r="D1" s="828" t="s">
        <v>293</v>
      </c>
      <c r="E1" s="829"/>
      <c r="F1" s="829"/>
      <c r="G1" s="829"/>
      <c r="H1" s="829"/>
      <c r="I1" s="830"/>
    </row>
    <row r="2" spans="1:9" ht="12.75">
      <c r="A2" s="839"/>
      <c r="B2" s="839"/>
      <c r="C2" s="839"/>
      <c r="D2" s="831"/>
      <c r="E2" s="832"/>
      <c r="F2" s="832"/>
      <c r="G2" s="832"/>
      <c r="H2" s="832"/>
      <c r="I2" s="833"/>
    </row>
    <row r="3" spans="1:9" ht="13.5" thickBot="1">
      <c r="A3" s="839"/>
      <c r="B3" s="839"/>
      <c r="C3" s="839"/>
      <c r="D3" s="834"/>
      <c r="E3" s="835"/>
      <c r="F3" s="835"/>
      <c r="G3" s="835"/>
      <c r="H3" s="835"/>
      <c r="I3" s="836"/>
    </row>
    <row r="4" spans="1:9" ht="16.5" thickBot="1">
      <c r="A4" s="840"/>
      <c r="B4" s="840"/>
      <c r="C4" s="840"/>
      <c r="D4" s="837" t="s">
        <v>281</v>
      </c>
      <c r="E4" s="837"/>
      <c r="F4" s="837" t="s">
        <v>282</v>
      </c>
      <c r="G4" s="837"/>
      <c r="H4" s="837" t="s">
        <v>283</v>
      </c>
      <c r="I4" s="837"/>
    </row>
    <row r="5" spans="1:9" ht="13.5" thickBot="1">
      <c r="A5" s="756">
        <v>1</v>
      </c>
      <c r="B5" s="755">
        <v>2</v>
      </c>
      <c r="C5" s="755">
        <v>3</v>
      </c>
      <c r="D5" s="827">
        <v>4</v>
      </c>
      <c r="E5" s="827"/>
      <c r="F5" s="827" t="s">
        <v>284</v>
      </c>
      <c r="G5" s="827"/>
      <c r="H5" s="827">
        <v>6</v>
      </c>
      <c r="I5" s="827"/>
    </row>
    <row r="6" spans="1:9" ht="13.5" thickBot="1">
      <c r="A6" s="845">
        <v>1</v>
      </c>
      <c r="B6" s="848" t="s">
        <v>285</v>
      </c>
      <c r="C6" s="755">
        <v>6</v>
      </c>
      <c r="D6" s="827">
        <v>0.21</v>
      </c>
      <c r="E6" s="827"/>
      <c r="F6" s="827">
        <v>0.14</v>
      </c>
      <c r="G6" s="827"/>
      <c r="H6" s="827">
        <v>0.35</v>
      </c>
      <c r="I6" s="827"/>
    </row>
    <row r="7" spans="1:9" ht="13.5" thickBot="1">
      <c r="A7" s="853"/>
      <c r="B7" s="849"/>
      <c r="C7" s="755">
        <v>9</v>
      </c>
      <c r="D7" s="827">
        <v>0.32</v>
      </c>
      <c r="E7" s="827"/>
      <c r="F7" s="827">
        <v>0.2</v>
      </c>
      <c r="G7" s="827"/>
      <c r="H7" s="827">
        <v>0.52</v>
      </c>
      <c r="I7" s="827"/>
    </row>
    <row r="8" spans="1:9" ht="13.5" thickBot="1">
      <c r="A8" s="853"/>
      <c r="B8" s="849"/>
      <c r="C8" s="755">
        <v>10</v>
      </c>
      <c r="D8" s="827">
        <v>0.33</v>
      </c>
      <c r="E8" s="827"/>
      <c r="F8" s="827">
        <v>0.21</v>
      </c>
      <c r="G8" s="827"/>
      <c r="H8" s="827">
        <v>0.54</v>
      </c>
      <c r="I8" s="827"/>
    </row>
    <row r="9" spans="1:9" ht="13.5" thickBot="1">
      <c r="A9" s="853"/>
      <c r="B9" s="849"/>
      <c r="C9" s="755">
        <v>12</v>
      </c>
      <c r="D9" s="827">
        <v>0.35</v>
      </c>
      <c r="E9" s="827"/>
      <c r="F9" s="827">
        <v>0.22</v>
      </c>
      <c r="G9" s="827"/>
      <c r="H9" s="827">
        <v>0.57</v>
      </c>
      <c r="I9" s="827"/>
    </row>
    <row r="10" spans="1:9" ht="13.5" thickBot="1">
      <c r="A10" s="853"/>
      <c r="B10" s="849"/>
      <c r="C10" s="755">
        <v>13</v>
      </c>
      <c r="D10" s="827">
        <v>0.37</v>
      </c>
      <c r="E10" s="827"/>
      <c r="F10" s="827">
        <v>0.24</v>
      </c>
      <c r="G10" s="827"/>
      <c r="H10" s="827">
        <v>0.61</v>
      </c>
      <c r="I10" s="827"/>
    </row>
    <row r="11" spans="1:9" ht="13.5" thickBot="1">
      <c r="A11" s="853"/>
      <c r="B11" s="849"/>
      <c r="C11" s="755">
        <v>14</v>
      </c>
      <c r="D11" s="827">
        <v>0.39</v>
      </c>
      <c r="E11" s="827"/>
      <c r="F11" s="827">
        <v>0.26</v>
      </c>
      <c r="G11" s="827"/>
      <c r="H11" s="827">
        <v>0.65</v>
      </c>
      <c r="I11" s="827"/>
    </row>
    <row r="12" spans="1:9" ht="13.5" thickBot="1">
      <c r="A12" s="854"/>
      <c r="B12" s="850"/>
      <c r="C12" s="755">
        <v>16</v>
      </c>
      <c r="D12" s="827">
        <v>0.43</v>
      </c>
      <c r="E12" s="827"/>
      <c r="F12" s="827">
        <v>0.28</v>
      </c>
      <c r="G12" s="827"/>
      <c r="H12" s="827">
        <v>0.71</v>
      </c>
      <c r="I12" s="827"/>
    </row>
    <row r="13" spans="1:9" ht="13.5" thickBot="1">
      <c r="A13" s="845">
        <v>2</v>
      </c>
      <c r="B13" s="851" t="s">
        <v>286</v>
      </c>
      <c r="C13" s="755">
        <v>6</v>
      </c>
      <c r="D13" s="827">
        <v>0.25</v>
      </c>
      <c r="E13" s="827"/>
      <c r="F13" s="827" t="s">
        <v>166</v>
      </c>
      <c r="G13" s="827"/>
      <c r="H13" s="827">
        <v>0.25</v>
      </c>
      <c r="I13" s="827"/>
    </row>
    <row r="14" spans="1:9" ht="13.5" thickBot="1">
      <c r="A14" s="846"/>
      <c r="B14" s="852"/>
      <c r="C14" s="755">
        <v>9</v>
      </c>
      <c r="D14" s="827">
        <v>0.38</v>
      </c>
      <c r="E14" s="827"/>
      <c r="F14" s="827" t="s">
        <v>166</v>
      </c>
      <c r="G14" s="827"/>
      <c r="H14" s="827">
        <v>0.38</v>
      </c>
      <c r="I14" s="827"/>
    </row>
    <row r="15" spans="1:9" ht="13.5" thickBot="1">
      <c r="A15" s="847"/>
      <c r="B15" s="852"/>
      <c r="C15" s="755">
        <v>12</v>
      </c>
      <c r="D15" s="827">
        <v>0.46</v>
      </c>
      <c r="E15" s="827"/>
      <c r="F15" s="827" t="s">
        <v>166</v>
      </c>
      <c r="G15" s="827"/>
      <c r="H15" s="827">
        <v>0.46</v>
      </c>
      <c r="I15" s="827"/>
    </row>
    <row r="16" spans="1:9" ht="13.5" thickBot="1">
      <c r="A16" s="845">
        <v>3</v>
      </c>
      <c r="B16" s="848" t="s">
        <v>287</v>
      </c>
      <c r="C16" s="755">
        <v>1</v>
      </c>
      <c r="D16" s="827">
        <v>0.11</v>
      </c>
      <c r="E16" s="827"/>
      <c r="F16" s="827">
        <v>0.04</v>
      </c>
      <c r="G16" s="827"/>
      <c r="H16" s="827">
        <v>0.15</v>
      </c>
      <c r="I16" s="827"/>
    </row>
    <row r="17" spans="1:9" ht="13.5" thickBot="1">
      <c r="A17" s="846"/>
      <c r="B17" s="849"/>
      <c r="C17" s="755">
        <v>2</v>
      </c>
      <c r="D17" s="827">
        <v>0.12</v>
      </c>
      <c r="E17" s="827"/>
      <c r="F17" s="827">
        <v>0.06</v>
      </c>
      <c r="G17" s="827"/>
      <c r="H17" s="827">
        <v>0.18</v>
      </c>
      <c r="I17" s="827"/>
    </row>
    <row r="18" spans="1:9" ht="13.5" thickBot="1">
      <c r="A18" s="846"/>
      <c r="B18" s="849"/>
      <c r="C18" s="755">
        <v>3</v>
      </c>
      <c r="D18" s="827">
        <v>0.13</v>
      </c>
      <c r="E18" s="827"/>
      <c r="F18" s="827">
        <v>0.07</v>
      </c>
      <c r="G18" s="827"/>
      <c r="H18" s="827">
        <v>0.2</v>
      </c>
      <c r="I18" s="827"/>
    </row>
    <row r="19" spans="1:9" ht="13.5" thickBot="1">
      <c r="A19" s="846"/>
      <c r="B19" s="849"/>
      <c r="C19" s="755">
        <v>4</v>
      </c>
      <c r="D19" s="827">
        <v>0.14</v>
      </c>
      <c r="E19" s="827"/>
      <c r="F19" s="827">
        <v>0.08</v>
      </c>
      <c r="G19" s="827"/>
      <c r="H19" s="827">
        <v>0.22</v>
      </c>
      <c r="I19" s="827"/>
    </row>
    <row r="20" spans="1:9" ht="13.5" thickBot="1">
      <c r="A20" s="847"/>
      <c r="B20" s="850"/>
      <c r="C20" s="755">
        <v>5</v>
      </c>
      <c r="D20" s="827">
        <v>0.15</v>
      </c>
      <c r="E20" s="827"/>
      <c r="F20" s="827">
        <v>0.09</v>
      </c>
      <c r="G20" s="827"/>
      <c r="H20" s="827">
        <v>0.24</v>
      </c>
      <c r="I20" s="827"/>
    </row>
    <row r="21" spans="1:9" ht="13.5" thickBot="1">
      <c r="A21" s="845">
        <v>4</v>
      </c>
      <c r="B21" s="848" t="s">
        <v>288</v>
      </c>
      <c r="C21" s="755">
        <v>1</v>
      </c>
      <c r="D21" s="827">
        <v>0.14</v>
      </c>
      <c r="E21" s="827"/>
      <c r="F21" s="827" t="s">
        <v>166</v>
      </c>
      <c r="G21" s="827"/>
      <c r="H21" s="827">
        <v>0.14</v>
      </c>
      <c r="I21" s="827"/>
    </row>
    <row r="22" spans="1:9" ht="13.5" thickBot="1">
      <c r="A22" s="846"/>
      <c r="B22" s="849"/>
      <c r="C22" s="755">
        <v>2</v>
      </c>
      <c r="D22" s="827">
        <v>0.16</v>
      </c>
      <c r="E22" s="827"/>
      <c r="F22" s="827" t="s">
        <v>166</v>
      </c>
      <c r="G22" s="827"/>
      <c r="H22" s="827">
        <v>0.16</v>
      </c>
      <c r="I22" s="827"/>
    </row>
    <row r="23" spans="1:9" ht="13.5" thickBot="1">
      <c r="A23" s="846"/>
      <c r="B23" s="849"/>
      <c r="C23" s="755">
        <v>3</v>
      </c>
      <c r="D23" s="827">
        <v>0.18</v>
      </c>
      <c r="E23" s="827"/>
      <c r="F23" s="827" t="s">
        <v>166</v>
      </c>
      <c r="G23" s="827"/>
      <c r="H23" s="827">
        <v>0.18</v>
      </c>
      <c r="I23" s="827"/>
    </row>
    <row r="24" spans="1:9" ht="13.5" thickBot="1">
      <c r="A24" s="846"/>
      <c r="B24" s="849"/>
      <c r="C24" s="755">
        <v>4</v>
      </c>
      <c r="D24" s="827">
        <v>0.2</v>
      </c>
      <c r="E24" s="827"/>
      <c r="F24" s="827" t="s">
        <v>166</v>
      </c>
      <c r="G24" s="827"/>
      <c r="H24" s="827">
        <v>0.2</v>
      </c>
      <c r="I24" s="827"/>
    </row>
    <row r="25" spans="1:9" ht="13.5" thickBot="1">
      <c r="A25" s="847"/>
      <c r="B25" s="850"/>
      <c r="C25" s="755">
        <v>5</v>
      </c>
      <c r="D25" s="827">
        <v>0.23</v>
      </c>
      <c r="E25" s="827"/>
      <c r="F25" s="827" t="s">
        <v>166</v>
      </c>
      <c r="G25" s="827"/>
      <c r="H25" s="827">
        <v>0.23</v>
      </c>
      <c r="I25" s="827"/>
    </row>
    <row r="26" spans="1:9" ht="13.5" thickBot="1">
      <c r="A26" s="845">
        <v>5</v>
      </c>
      <c r="B26" s="848" t="s">
        <v>289</v>
      </c>
      <c r="C26" s="755">
        <v>1</v>
      </c>
      <c r="D26" s="827">
        <v>0.02</v>
      </c>
      <c r="E26" s="827"/>
      <c r="F26" s="827" t="s">
        <v>166</v>
      </c>
      <c r="G26" s="827"/>
      <c r="H26" s="827">
        <v>0.02</v>
      </c>
      <c r="I26" s="827"/>
    </row>
    <row r="27" spans="1:9" ht="13.5" thickBot="1">
      <c r="A27" s="846"/>
      <c r="B27" s="849"/>
      <c r="C27" s="755">
        <v>2</v>
      </c>
      <c r="D27" s="827">
        <v>0.04</v>
      </c>
      <c r="E27" s="827"/>
      <c r="F27" s="827" t="s">
        <v>166</v>
      </c>
      <c r="G27" s="827"/>
      <c r="H27" s="827">
        <v>0.04</v>
      </c>
      <c r="I27" s="827"/>
    </row>
    <row r="28" spans="1:9" ht="13.5" thickBot="1">
      <c r="A28" s="846"/>
      <c r="B28" s="849"/>
      <c r="C28" s="755">
        <v>3</v>
      </c>
      <c r="D28" s="827">
        <v>0.06</v>
      </c>
      <c r="E28" s="827"/>
      <c r="F28" s="827" t="s">
        <v>166</v>
      </c>
      <c r="G28" s="827"/>
      <c r="H28" s="827">
        <v>0.06</v>
      </c>
      <c r="I28" s="827"/>
    </row>
    <row r="29" spans="1:9" ht="13.5" thickBot="1">
      <c r="A29" s="846"/>
      <c r="B29" s="849"/>
      <c r="C29" s="755">
        <v>4</v>
      </c>
      <c r="D29" s="827">
        <v>0.08</v>
      </c>
      <c r="E29" s="827"/>
      <c r="F29" s="827" t="s">
        <v>166</v>
      </c>
      <c r="G29" s="827"/>
      <c r="H29" s="827">
        <v>0.08</v>
      </c>
      <c r="I29" s="827"/>
    </row>
    <row r="30" spans="1:9" ht="13.5" thickBot="1">
      <c r="A30" s="847"/>
      <c r="B30" s="850"/>
      <c r="C30" s="755">
        <v>5</v>
      </c>
      <c r="D30" s="827">
        <v>0.1</v>
      </c>
      <c r="E30" s="827"/>
      <c r="F30" s="827" t="s">
        <v>166</v>
      </c>
      <c r="G30" s="827"/>
      <c r="H30" s="827">
        <v>0.1</v>
      </c>
      <c r="I30" s="827"/>
    </row>
    <row r="31" spans="1:9" ht="13.5" thickBot="1">
      <c r="A31" s="845">
        <v>6</v>
      </c>
      <c r="B31" s="851" t="s">
        <v>290</v>
      </c>
      <c r="C31" s="755">
        <v>1</v>
      </c>
      <c r="D31" s="827">
        <v>0.02</v>
      </c>
      <c r="E31" s="827"/>
      <c r="F31" s="827" t="s">
        <v>166</v>
      </c>
      <c r="G31" s="827"/>
      <c r="H31" s="827" t="s">
        <v>166</v>
      </c>
      <c r="I31" s="827"/>
    </row>
    <row r="32" spans="1:9" ht="13.5" thickBot="1">
      <c r="A32" s="847"/>
      <c r="B32" s="852"/>
      <c r="C32" s="755">
        <v>2</v>
      </c>
      <c r="D32" s="827">
        <v>0.04</v>
      </c>
      <c r="E32" s="827"/>
      <c r="F32" s="827" t="s">
        <v>166</v>
      </c>
      <c r="G32" s="827"/>
      <c r="H32" s="827" t="s">
        <v>166</v>
      </c>
      <c r="I32" s="827"/>
    </row>
    <row r="33" spans="1:9" ht="13.5" thickBot="1">
      <c r="A33" s="841">
        <v>7</v>
      </c>
      <c r="B33" s="843" t="s">
        <v>291</v>
      </c>
      <c r="C33" s="755">
        <v>1</v>
      </c>
      <c r="D33" s="827">
        <v>0.01</v>
      </c>
      <c r="E33" s="827"/>
      <c r="F33" s="827" t="s">
        <v>166</v>
      </c>
      <c r="G33" s="827"/>
      <c r="H33" s="827" t="s">
        <v>166</v>
      </c>
      <c r="I33" s="827"/>
    </row>
    <row r="34" spans="1:9" ht="13.5" thickBot="1">
      <c r="A34" s="842"/>
      <c r="B34" s="844"/>
      <c r="C34" s="755">
        <v>2</v>
      </c>
      <c r="D34" s="827">
        <v>0.02</v>
      </c>
      <c r="E34" s="827"/>
      <c r="F34" s="827" t="s">
        <v>166</v>
      </c>
      <c r="G34" s="827"/>
      <c r="H34" s="827" t="s">
        <v>166</v>
      </c>
      <c r="I34" s="827"/>
    </row>
  </sheetData>
  <mergeCells count="111">
    <mergeCell ref="D33:E33"/>
    <mergeCell ref="D34:E34"/>
    <mergeCell ref="F5:G5"/>
    <mergeCell ref="F6:G6"/>
    <mergeCell ref="F7:G7"/>
    <mergeCell ref="F8:G8"/>
    <mergeCell ref="F9:G9"/>
    <mergeCell ref="F10:G10"/>
    <mergeCell ref="F11:G11"/>
    <mergeCell ref="F12:G12"/>
    <mergeCell ref="D29:E29"/>
    <mergeCell ref="D30:E30"/>
    <mergeCell ref="D31:E31"/>
    <mergeCell ref="D32:E32"/>
    <mergeCell ref="D25:E25"/>
    <mergeCell ref="D26:E26"/>
    <mergeCell ref="D27:E27"/>
    <mergeCell ref="D28:E28"/>
    <mergeCell ref="D21:E21"/>
    <mergeCell ref="D22:E22"/>
    <mergeCell ref="D23:E23"/>
    <mergeCell ref="D24:E24"/>
    <mergeCell ref="D17:E17"/>
    <mergeCell ref="D18:E18"/>
    <mergeCell ref="D19:E19"/>
    <mergeCell ref="D20:E20"/>
    <mergeCell ref="D13:E13"/>
    <mergeCell ref="D14:E14"/>
    <mergeCell ref="D15:E15"/>
    <mergeCell ref="D16:E16"/>
    <mergeCell ref="D10:E10"/>
    <mergeCell ref="D11:E11"/>
    <mergeCell ref="D12:E12"/>
    <mergeCell ref="F4:G4"/>
    <mergeCell ref="D8:E8"/>
    <mergeCell ref="D9:E9"/>
    <mergeCell ref="B16:B20"/>
    <mergeCell ref="A21:A25"/>
    <mergeCell ref="B21:B25"/>
    <mergeCell ref="A6:A12"/>
    <mergeCell ref="B6:B12"/>
    <mergeCell ref="A13:A15"/>
    <mergeCell ref="B13:B15"/>
    <mergeCell ref="A16:A20"/>
    <mergeCell ref="A33:A34"/>
    <mergeCell ref="B33:B34"/>
    <mergeCell ref="A26:A30"/>
    <mergeCell ref="B26:B30"/>
    <mergeCell ref="A31:A32"/>
    <mergeCell ref="B31:B32"/>
    <mergeCell ref="A1:A4"/>
    <mergeCell ref="D5:E5"/>
    <mergeCell ref="D6:E6"/>
    <mergeCell ref="D7:E7"/>
    <mergeCell ref="B1:B4"/>
    <mergeCell ref="C1:C4"/>
    <mergeCell ref="D4:E4"/>
    <mergeCell ref="H8:I8"/>
    <mergeCell ref="H9:I9"/>
    <mergeCell ref="H10:I10"/>
    <mergeCell ref="H11:I11"/>
    <mergeCell ref="H4:I4"/>
    <mergeCell ref="H5:I5"/>
    <mergeCell ref="H6:I6"/>
    <mergeCell ref="H7:I7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F13:G13"/>
    <mergeCell ref="F14:G14"/>
    <mergeCell ref="F15:G15"/>
    <mergeCell ref="F16:G16"/>
    <mergeCell ref="F17:G17"/>
    <mergeCell ref="F18:G18"/>
    <mergeCell ref="F19:G19"/>
    <mergeCell ref="F26:G26"/>
    <mergeCell ref="F27:G27"/>
    <mergeCell ref="F20:G20"/>
    <mergeCell ref="F21:G21"/>
    <mergeCell ref="F22:G22"/>
    <mergeCell ref="F23:G23"/>
    <mergeCell ref="F32:G32"/>
    <mergeCell ref="F33:G33"/>
    <mergeCell ref="F34:G34"/>
    <mergeCell ref="D1:I3"/>
    <mergeCell ref="F28:G28"/>
    <mergeCell ref="F29:G29"/>
    <mergeCell ref="F30:G30"/>
    <mergeCell ref="F31:G31"/>
    <mergeCell ref="F24:G24"/>
    <mergeCell ref="F25:G2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83"/>
  <sheetViews>
    <sheetView tabSelected="1" view="pageBreakPreview" zoomScaleSheetLayoutView="100" workbookViewId="0" topLeftCell="A10">
      <selection activeCell="C13" sqref="C13:F13"/>
    </sheetView>
  </sheetViews>
  <sheetFormatPr defaultColWidth="9.00390625" defaultRowHeight="12.75"/>
  <cols>
    <col min="1" max="1" width="5.875" style="515" customWidth="1"/>
    <col min="2" max="2" width="54.375" style="211" customWidth="1"/>
    <col min="3" max="3" width="11.125" style="211" customWidth="1"/>
    <col min="4" max="4" width="11.625" style="211" customWidth="1"/>
    <col min="5" max="5" width="11.25390625" style="211" customWidth="1"/>
    <col min="6" max="6" width="11.375" style="211" customWidth="1"/>
    <col min="7" max="7" width="11.875" style="211" customWidth="1"/>
    <col min="8" max="8" width="9.375" style="211" customWidth="1"/>
    <col min="9" max="9" width="9.625" style="211" customWidth="1"/>
    <col min="10" max="10" width="9.00390625" style="211" customWidth="1"/>
    <col min="11" max="11" width="9.375" style="211" customWidth="1"/>
    <col min="12" max="12" width="9.875" style="211" customWidth="1"/>
    <col min="13" max="13" width="5.00390625" style="211" customWidth="1"/>
    <col min="14" max="16384" width="9.125" style="211" customWidth="1"/>
  </cols>
  <sheetData>
    <row r="1" spans="1:12" ht="15.75">
      <c r="A1" s="522"/>
      <c r="B1" s="522"/>
      <c r="C1" s="522"/>
      <c r="D1" s="522"/>
      <c r="H1" s="523" t="s">
        <v>216</v>
      </c>
      <c r="I1" s="524"/>
      <c r="L1" s="524"/>
    </row>
    <row r="2" spans="1:12" ht="16.5">
      <c r="A2" s="522"/>
      <c r="B2" s="522"/>
      <c r="C2" s="522"/>
      <c r="D2" s="522"/>
      <c r="H2" s="525" t="s">
        <v>302</v>
      </c>
      <c r="I2" s="526"/>
      <c r="L2" s="526"/>
    </row>
    <row r="3" spans="1:12" ht="16.5">
      <c r="A3" s="522"/>
      <c r="B3" s="522"/>
      <c r="C3" s="522"/>
      <c r="D3" s="522"/>
      <c r="H3" s="525" t="s">
        <v>221</v>
      </c>
      <c r="I3" s="526"/>
      <c r="L3" s="526"/>
    </row>
    <row r="4" spans="1:12" ht="27.75" customHeight="1">
      <c r="A4" s="522"/>
      <c r="B4" s="823" t="s">
        <v>217</v>
      </c>
      <c r="C4" s="823"/>
      <c r="D4" s="823"/>
      <c r="E4" s="823"/>
      <c r="F4" s="823"/>
      <c r="G4" s="823"/>
      <c r="H4" s="823"/>
      <c r="I4" s="823"/>
      <c r="J4" s="823"/>
      <c r="K4" s="823"/>
      <c r="L4" s="823"/>
    </row>
    <row r="5" spans="1:12" ht="16.5">
      <c r="A5" s="788" t="s">
        <v>313</v>
      </c>
      <c r="B5" s="788"/>
      <c r="C5" s="788"/>
      <c r="D5" s="788"/>
      <c r="E5" s="788"/>
      <c r="F5" s="788"/>
      <c r="G5" s="788"/>
      <c r="H5" s="788"/>
      <c r="I5" s="788"/>
      <c r="J5" s="788"/>
      <c r="K5" s="788"/>
      <c r="L5" s="788"/>
    </row>
    <row r="6" spans="1:19" ht="16.5">
      <c r="A6" s="784" t="s">
        <v>314</v>
      </c>
      <c r="B6" s="784"/>
      <c r="C6" s="784"/>
      <c r="D6" s="784"/>
      <c r="E6" s="784"/>
      <c r="F6" s="784"/>
      <c r="G6" s="784"/>
      <c r="H6" s="784"/>
      <c r="I6" s="784"/>
      <c r="J6" s="784"/>
      <c r="K6" s="784"/>
      <c r="L6" s="784"/>
      <c r="M6" s="659"/>
      <c r="N6" s="659"/>
      <c r="O6" s="659"/>
      <c r="P6" s="659"/>
      <c r="Q6" s="659"/>
      <c r="R6" s="659"/>
      <c r="S6" s="659"/>
    </row>
    <row r="7" spans="1:12" ht="16.5" customHeight="1">
      <c r="A7" s="788" t="s">
        <v>301</v>
      </c>
      <c r="B7" s="788"/>
      <c r="C7" s="788"/>
      <c r="D7" s="788"/>
      <c r="E7" s="788"/>
      <c r="F7" s="788"/>
      <c r="G7" s="788"/>
      <c r="H7" s="788"/>
      <c r="I7" s="788"/>
      <c r="J7" s="788"/>
      <c r="K7" s="788"/>
      <c r="L7" s="788"/>
    </row>
    <row r="8" spans="1:12" ht="16.5">
      <c r="A8" s="788" t="s">
        <v>305</v>
      </c>
      <c r="B8" s="788"/>
      <c r="C8" s="788"/>
      <c r="D8" s="788"/>
      <c r="E8" s="788"/>
      <c r="F8" s="788"/>
      <c r="G8" s="788"/>
      <c r="H8" s="788"/>
      <c r="I8" s="788"/>
      <c r="J8" s="788"/>
      <c r="K8" s="788"/>
      <c r="L8" s="788"/>
    </row>
    <row r="9" spans="1:6" ht="16.5">
      <c r="A9" s="522"/>
      <c r="B9" s="696" t="s">
        <v>310</v>
      </c>
      <c r="C9" s="522"/>
      <c r="D9" s="522"/>
      <c r="E9" s="522"/>
      <c r="F9" s="522"/>
    </row>
    <row r="10" spans="1:6" ht="16.5">
      <c r="A10" s="522"/>
      <c r="B10" s="696" t="s">
        <v>311</v>
      </c>
      <c r="C10" s="522"/>
      <c r="D10" s="522"/>
      <c r="F10" s="527">
        <v>9.49</v>
      </c>
    </row>
    <row r="11" spans="1:6" ht="16.5">
      <c r="A11" s="522"/>
      <c r="B11" s="696" t="s">
        <v>312</v>
      </c>
      <c r="C11" s="522"/>
      <c r="D11" s="522"/>
      <c r="E11" s="522"/>
      <c r="F11" s="527"/>
    </row>
    <row r="12" spans="3:9" ht="13.5" thickBot="1">
      <c r="C12" s="538">
        <v>18.99</v>
      </c>
      <c r="D12" s="538">
        <v>18.99</v>
      </c>
      <c r="E12" s="538">
        <v>16.31</v>
      </c>
      <c r="F12" s="538">
        <v>16.31</v>
      </c>
      <c r="I12" s="538">
        <v>8.44</v>
      </c>
    </row>
    <row r="13" spans="1:12" ht="36" customHeight="1" thickBot="1">
      <c r="A13" s="868" t="s">
        <v>143</v>
      </c>
      <c r="B13" s="810" t="s">
        <v>169</v>
      </c>
      <c r="C13" s="806" t="s">
        <v>260</v>
      </c>
      <c r="D13" s="819"/>
      <c r="E13" s="819"/>
      <c r="F13" s="807"/>
      <c r="G13" s="806" t="s">
        <v>215</v>
      </c>
      <c r="H13" s="819"/>
      <c r="I13" s="819"/>
      <c r="J13" s="819"/>
      <c r="K13" s="819"/>
      <c r="L13" s="807"/>
    </row>
    <row r="14" spans="1:12" ht="69" customHeight="1">
      <c r="A14" s="869"/>
      <c r="B14" s="871"/>
      <c r="C14" s="555" t="s">
        <v>233</v>
      </c>
      <c r="D14" s="540" t="s">
        <v>167</v>
      </c>
      <c r="E14" s="540" t="s">
        <v>236</v>
      </c>
      <c r="F14" s="541" t="s">
        <v>167</v>
      </c>
      <c r="G14" s="872" t="s">
        <v>211</v>
      </c>
      <c r="H14" s="873"/>
      <c r="I14" s="874"/>
      <c r="J14" s="872" t="s">
        <v>167</v>
      </c>
      <c r="K14" s="873"/>
      <c r="L14" s="874"/>
    </row>
    <row r="15" spans="1:12" ht="67.5" customHeight="1" thickBot="1">
      <c r="A15" s="870"/>
      <c r="B15" s="811"/>
      <c r="C15" s="556" t="s">
        <v>212</v>
      </c>
      <c r="D15" s="277" t="s">
        <v>212</v>
      </c>
      <c r="E15" s="277" t="s">
        <v>234</v>
      </c>
      <c r="F15" s="278" t="s">
        <v>235</v>
      </c>
      <c r="G15" s="276" t="s">
        <v>213</v>
      </c>
      <c r="H15" s="277" t="s">
        <v>214</v>
      </c>
      <c r="I15" s="278" t="s">
        <v>84</v>
      </c>
      <c r="J15" s="595" t="s">
        <v>213</v>
      </c>
      <c r="K15" s="596" t="s">
        <v>214</v>
      </c>
      <c r="L15" s="278" t="s">
        <v>84</v>
      </c>
    </row>
    <row r="16" spans="1:12" ht="24.75" customHeight="1" thickBot="1">
      <c r="A16" s="782">
        <v>1</v>
      </c>
      <c r="B16" s="867" t="s">
        <v>177</v>
      </c>
      <c r="C16" s="816"/>
      <c r="D16" s="816"/>
      <c r="E16" s="816"/>
      <c r="F16" s="816"/>
      <c r="G16" s="816"/>
      <c r="H16" s="816"/>
      <c r="I16" s="816"/>
      <c r="J16" s="816"/>
      <c r="K16" s="816"/>
      <c r="L16" s="816"/>
    </row>
    <row r="17" spans="1:12" ht="19.5" customHeight="1">
      <c r="A17" s="865" t="s">
        <v>179</v>
      </c>
      <c r="B17" s="866" t="s">
        <v>271</v>
      </c>
      <c r="C17" s="779"/>
      <c r="D17" s="706"/>
      <c r="E17" s="706"/>
      <c r="F17" s="707"/>
      <c r="G17" s="708"/>
      <c r="H17" s="709"/>
      <c r="I17" s="710"/>
      <c r="J17" s="690"/>
      <c r="K17" s="709"/>
      <c r="L17" s="710"/>
    </row>
    <row r="18" spans="1:12" ht="24" customHeight="1">
      <c r="A18" s="856"/>
      <c r="B18" s="858"/>
      <c r="C18" s="780"/>
      <c r="D18" s="743">
        <v>5.71</v>
      </c>
      <c r="E18" s="749"/>
      <c r="F18" s="744">
        <v>9.26</v>
      </c>
      <c r="G18" s="692"/>
      <c r="H18" s="693"/>
      <c r="I18" s="695"/>
      <c r="J18" s="703">
        <f>ROUND(D18*D$12,2)</f>
        <v>108.43</v>
      </c>
      <c r="K18" s="693">
        <f>ROUND(F18*F$12,2)</f>
        <v>151.03</v>
      </c>
      <c r="L18" s="695">
        <f>J18+K18</f>
        <v>259.46000000000004</v>
      </c>
    </row>
    <row r="19" spans="1:12" ht="23.25" customHeight="1">
      <c r="A19" s="855" t="s">
        <v>180</v>
      </c>
      <c r="B19" s="857" t="s">
        <v>273</v>
      </c>
      <c r="C19" s="781"/>
      <c r="D19" s="745"/>
      <c r="E19" s="751"/>
      <c r="F19" s="746"/>
      <c r="G19" s="724"/>
      <c r="H19" s="725"/>
      <c r="I19" s="734"/>
      <c r="J19" s="747"/>
      <c r="K19" s="725"/>
      <c r="L19" s="734"/>
    </row>
    <row r="20" spans="1:12" ht="21.75" customHeight="1">
      <c r="A20" s="856"/>
      <c r="B20" s="858"/>
      <c r="C20" s="780">
        <v>5.36</v>
      </c>
      <c r="D20" s="745"/>
      <c r="E20" s="749">
        <v>8.5</v>
      </c>
      <c r="F20" s="746"/>
      <c r="G20" s="692">
        <f>ROUND(C20*C$12,2)</f>
        <v>101.79</v>
      </c>
      <c r="H20" s="693">
        <f>ROUND(E20*E$12,2)</f>
        <v>138.64</v>
      </c>
      <c r="I20" s="695">
        <f>G20+H20</f>
        <v>240.43</v>
      </c>
      <c r="J20" s="747"/>
      <c r="K20" s="725"/>
      <c r="L20" s="734"/>
    </row>
    <row r="21" spans="1:12" ht="16.5" customHeight="1">
      <c r="A21" s="855" t="s">
        <v>181</v>
      </c>
      <c r="B21" s="857" t="s">
        <v>272</v>
      </c>
      <c r="C21" s="735"/>
      <c r="D21" s="712"/>
      <c r="E21" s="712"/>
      <c r="F21" s="670"/>
      <c r="G21" s="714"/>
      <c r="H21" s="715"/>
      <c r="I21" s="670"/>
      <c r="J21" s="714"/>
      <c r="K21" s="715"/>
      <c r="L21" s="732"/>
    </row>
    <row r="22" spans="1:12" ht="42" customHeight="1">
      <c r="A22" s="856"/>
      <c r="B22" s="858"/>
      <c r="C22" s="762">
        <v>7.5</v>
      </c>
      <c r="D22" s="743">
        <v>8.72</v>
      </c>
      <c r="E22" s="749">
        <v>7.5</v>
      </c>
      <c r="F22" s="744">
        <v>8.72</v>
      </c>
      <c r="G22" s="692">
        <f>ROUND(C22*C$12,2)</f>
        <v>142.43</v>
      </c>
      <c r="H22" s="693">
        <f>ROUND(E22*E$12,2)</f>
        <v>122.33</v>
      </c>
      <c r="I22" s="702">
        <f>G22+H22</f>
        <v>264.76</v>
      </c>
      <c r="J22" s="692">
        <f>ROUND(D22*D$12,2)</f>
        <v>165.59</v>
      </c>
      <c r="K22" s="693">
        <f>ROUND(F22*F$12,2)</f>
        <v>142.22</v>
      </c>
      <c r="L22" s="695">
        <f>J22+K22</f>
        <v>307.81</v>
      </c>
    </row>
    <row r="23" spans="1:12" ht="22.5" customHeight="1">
      <c r="A23" s="855" t="s">
        <v>182</v>
      </c>
      <c r="B23" s="857" t="s">
        <v>274</v>
      </c>
      <c r="C23" s="735"/>
      <c r="D23" s="668"/>
      <c r="E23" s="668"/>
      <c r="F23" s="713"/>
      <c r="G23" s="714"/>
      <c r="H23" s="668"/>
      <c r="I23" s="732"/>
      <c r="J23" s="669"/>
      <c r="K23" s="668"/>
      <c r="L23" s="670"/>
    </row>
    <row r="24" spans="1:12" ht="36" customHeight="1">
      <c r="A24" s="856"/>
      <c r="B24" s="858"/>
      <c r="C24" s="780">
        <v>7.31</v>
      </c>
      <c r="D24" s="729" t="s">
        <v>166</v>
      </c>
      <c r="E24" s="729" t="s">
        <v>166</v>
      </c>
      <c r="F24" s="730" t="s">
        <v>166</v>
      </c>
      <c r="G24" s="692">
        <f>ROUND(C24*C$12,2)</f>
        <v>138.82</v>
      </c>
      <c r="H24" s="729" t="s">
        <v>166</v>
      </c>
      <c r="I24" s="695">
        <f>G24</f>
        <v>138.82</v>
      </c>
      <c r="J24" s="731" t="s">
        <v>166</v>
      </c>
      <c r="K24" s="729" t="s">
        <v>166</v>
      </c>
      <c r="L24" s="702" t="s">
        <v>166</v>
      </c>
    </row>
    <row r="25" spans="1:12" ht="12.75" customHeight="1">
      <c r="A25" s="855" t="s">
        <v>183</v>
      </c>
      <c r="B25" s="857" t="s">
        <v>202</v>
      </c>
      <c r="C25" s="735"/>
      <c r="D25" s="668"/>
      <c r="E25" s="712"/>
      <c r="F25" s="713"/>
      <c r="G25" s="714"/>
      <c r="H25" s="715"/>
      <c r="I25" s="732"/>
      <c r="J25" s="669"/>
      <c r="K25" s="668"/>
      <c r="L25" s="670"/>
    </row>
    <row r="26" spans="1:12" ht="35.25" customHeight="1">
      <c r="A26" s="856"/>
      <c r="B26" s="858"/>
      <c r="C26" s="762">
        <v>5.6</v>
      </c>
      <c r="D26" s="729"/>
      <c r="E26" s="749">
        <v>5.6</v>
      </c>
      <c r="F26" s="730"/>
      <c r="G26" s="692">
        <f>ROUND(C26*C$12,2)</f>
        <v>106.34</v>
      </c>
      <c r="H26" s="693">
        <f>ROUND(E26*E$12,2)</f>
        <v>91.34</v>
      </c>
      <c r="I26" s="695">
        <f>G26+H26</f>
        <v>197.68</v>
      </c>
      <c r="J26" s="731" t="s">
        <v>166</v>
      </c>
      <c r="K26" s="729" t="s">
        <v>166</v>
      </c>
      <c r="L26" s="702" t="s">
        <v>166</v>
      </c>
    </row>
    <row r="27" spans="1:12" ht="9.75" customHeight="1">
      <c r="A27" s="855" t="s">
        <v>184</v>
      </c>
      <c r="B27" s="857" t="s">
        <v>275</v>
      </c>
      <c r="C27" s="735"/>
      <c r="D27" s="668"/>
      <c r="E27" s="668"/>
      <c r="F27" s="713"/>
      <c r="G27" s="714"/>
      <c r="H27" s="668"/>
      <c r="I27" s="732"/>
      <c r="J27" s="669"/>
      <c r="K27" s="668"/>
      <c r="L27" s="670"/>
    </row>
    <row r="28" spans="1:12" ht="37.5" customHeight="1">
      <c r="A28" s="856"/>
      <c r="B28" s="858"/>
      <c r="C28" s="780">
        <v>3.22</v>
      </c>
      <c r="D28" s="721" t="s">
        <v>166</v>
      </c>
      <c r="E28" s="721" t="s">
        <v>166</v>
      </c>
      <c r="F28" s="723" t="s">
        <v>166</v>
      </c>
      <c r="G28" s="692">
        <f>ROUND(C28*C$12,2)</f>
        <v>61.15</v>
      </c>
      <c r="H28" s="729" t="s">
        <v>166</v>
      </c>
      <c r="I28" s="695">
        <f>G28</f>
        <v>61.15</v>
      </c>
      <c r="J28" s="731" t="s">
        <v>166</v>
      </c>
      <c r="K28" s="729" t="s">
        <v>166</v>
      </c>
      <c r="L28" s="702" t="s">
        <v>166</v>
      </c>
    </row>
    <row r="29" spans="1:12" ht="14.25" customHeight="1">
      <c r="A29" s="855" t="s">
        <v>185</v>
      </c>
      <c r="B29" s="857" t="s">
        <v>276</v>
      </c>
      <c r="C29" s="735"/>
      <c r="D29" s="668"/>
      <c r="E29" s="712"/>
      <c r="F29" s="713"/>
      <c r="G29" s="714"/>
      <c r="H29" s="715"/>
      <c r="I29" s="670"/>
      <c r="J29" s="669"/>
      <c r="K29" s="668"/>
      <c r="L29" s="670"/>
    </row>
    <row r="30" spans="1:12" ht="18" customHeight="1">
      <c r="A30" s="856"/>
      <c r="B30" s="858"/>
      <c r="C30" s="780">
        <v>3.93</v>
      </c>
      <c r="D30" s="729"/>
      <c r="E30" s="743">
        <v>5.35</v>
      </c>
      <c r="F30" s="730"/>
      <c r="G30" s="724">
        <f>ROUND(C30*C$12,2)</f>
        <v>74.63</v>
      </c>
      <c r="H30" s="725">
        <f>ROUND(E30*E$12,2)</f>
        <v>87.26</v>
      </c>
      <c r="I30" s="726">
        <f>G30+H30</f>
        <v>161.89</v>
      </c>
      <c r="J30" s="727" t="s">
        <v>166</v>
      </c>
      <c r="K30" s="721" t="s">
        <v>166</v>
      </c>
      <c r="L30" s="726" t="s">
        <v>166</v>
      </c>
    </row>
    <row r="31" spans="1:12" ht="12" customHeight="1">
      <c r="A31" s="855" t="s">
        <v>186</v>
      </c>
      <c r="B31" s="857" t="s">
        <v>277</v>
      </c>
      <c r="C31" s="735"/>
      <c r="D31" s="668"/>
      <c r="E31" s="668"/>
      <c r="F31" s="713"/>
      <c r="G31" s="714"/>
      <c r="H31" s="668"/>
      <c r="I31" s="732"/>
      <c r="J31" s="669"/>
      <c r="K31" s="668"/>
      <c r="L31" s="670"/>
    </row>
    <row r="32" spans="1:12" ht="31.5" customHeight="1">
      <c r="A32" s="856"/>
      <c r="B32" s="858"/>
      <c r="C32" s="780">
        <v>1.83</v>
      </c>
      <c r="D32" s="721" t="s">
        <v>166</v>
      </c>
      <c r="E32" s="721" t="s">
        <v>166</v>
      </c>
      <c r="F32" s="723" t="s">
        <v>166</v>
      </c>
      <c r="G32" s="692">
        <f>ROUND(C32*C$12,2)</f>
        <v>34.75</v>
      </c>
      <c r="H32" s="729" t="s">
        <v>166</v>
      </c>
      <c r="I32" s="695">
        <f>G32</f>
        <v>34.75</v>
      </c>
      <c r="J32" s="731" t="s">
        <v>166</v>
      </c>
      <c r="K32" s="729" t="s">
        <v>166</v>
      </c>
      <c r="L32" s="702" t="s">
        <v>166</v>
      </c>
    </row>
    <row r="33" spans="1:12" ht="9" customHeight="1">
      <c r="A33" s="855" t="s">
        <v>203</v>
      </c>
      <c r="B33" s="863" t="s">
        <v>207</v>
      </c>
      <c r="C33" s="735"/>
      <c r="D33" s="668"/>
      <c r="E33" s="668"/>
      <c r="F33" s="713"/>
      <c r="G33" s="714"/>
      <c r="H33" s="668"/>
      <c r="I33" s="732"/>
      <c r="J33" s="669"/>
      <c r="K33" s="668"/>
      <c r="L33" s="670"/>
    </row>
    <row r="34" spans="1:12" ht="15.75" customHeight="1">
      <c r="A34" s="856"/>
      <c r="B34" s="864"/>
      <c r="C34" s="762">
        <v>1.2</v>
      </c>
      <c r="D34" s="729" t="s">
        <v>166</v>
      </c>
      <c r="E34" s="729" t="s">
        <v>166</v>
      </c>
      <c r="F34" s="730" t="s">
        <v>166</v>
      </c>
      <c r="G34" s="692">
        <f>ROUND(C34*C$12,2)</f>
        <v>22.79</v>
      </c>
      <c r="H34" s="729" t="s">
        <v>166</v>
      </c>
      <c r="I34" s="695">
        <f>G34</f>
        <v>22.79</v>
      </c>
      <c r="J34" s="731" t="s">
        <v>166</v>
      </c>
      <c r="K34" s="729" t="s">
        <v>166</v>
      </c>
      <c r="L34" s="702" t="s">
        <v>166</v>
      </c>
    </row>
    <row r="35" spans="1:12" ht="45.75" customHeight="1" thickBot="1">
      <c r="A35" s="783" t="s">
        <v>295</v>
      </c>
      <c r="B35" s="776" t="s">
        <v>296</v>
      </c>
      <c r="C35" s="777">
        <v>3.59</v>
      </c>
      <c r="D35" s="569" t="s">
        <v>166</v>
      </c>
      <c r="E35" s="569" t="s">
        <v>166</v>
      </c>
      <c r="F35" s="570" t="s">
        <v>166</v>
      </c>
      <c r="G35" s="587">
        <f>C35*C12</f>
        <v>68.1741</v>
      </c>
      <c r="H35" s="569" t="s">
        <v>166</v>
      </c>
      <c r="I35" s="588">
        <f>G35</f>
        <v>68.1741</v>
      </c>
      <c r="J35" s="600" t="s">
        <v>166</v>
      </c>
      <c r="K35" s="569" t="s">
        <v>166</v>
      </c>
      <c r="L35" s="590" t="s">
        <v>166</v>
      </c>
    </row>
    <row r="36" spans="1:12" ht="12.75" customHeight="1" thickBot="1">
      <c r="A36" s="758"/>
      <c r="B36" s="757"/>
      <c r="C36" s="772"/>
      <c r="D36" s="772"/>
      <c r="E36" s="772"/>
      <c r="F36" s="772"/>
      <c r="G36" s="773"/>
      <c r="H36" s="774"/>
      <c r="I36" s="774"/>
      <c r="J36" s="774"/>
      <c r="K36" s="774"/>
      <c r="L36" s="775"/>
    </row>
    <row r="37" spans="1:12" ht="25.5" customHeight="1" thickBot="1">
      <c r="A37" s="543" t="s">
        <v>187</v>
      </c>
      <c r="B37" s="791" t="s">
        <v>171</v>
      </c>
      <c r="C37" s="793"/>
      <c r="D37" s="793"/>
      <c r="E37" s="793"/>
      <c r="F37" s="793"/>
      <c r="G37" s="793"/>
      <c r="H37" s="793"/>
      <c r="I37" s="793"/>
      <c r="J37" s="793"/>
      <c r="K37" s="793"/>
      <c r="L37" s="793"/>
    </row>
    <row r="38" spans="1:12" ht="19.5" customHeight="1">
      <c r="A38" s="865" t="s">
        <v>188</v>
      </c>
      <c r="B38" s="866" t="s">
        <v>278</v>
      </c>
      <c r="C38" s="705"/>
      <c r="D38" s="706"/>
      <c r="E38" s="706"/>
      <c r="F38" s="707"/>
      <c r="G38" s="708"/>
      <c r="H38" s="709"/>
      <c r="I38" s="710"/>
      <c r="J38" s="708"/>
      <c r="K38" s="709"/>
      <c r="L38" s="710"/>
    </row>
    <row r="39" spans="1:12" ht="40.5" customHeight="1">
      <c r="A39" s="856"/>
      <c r="B39" s="858"/>
      <c r="C39" s="748">
        <v>3.46</v>
      </c>
      <c r="D39" s="749">
        <v>3.6</v>
      </c>
      <c r="E39" s="743">
        <v>5.69</v>
      </c>
      <c r="F39" s="744">
        <v>6.08</v>
      </c>
      <c r="G39" s="692">
        <f aca="true" t="shared" si="0" ref="G39:G45">ROUND(C39*C$12,2)</f>
        <v>65.71</v>
      </c>
      <c r="H39" s="693">
        <f aca="true" t="shared" si="1" ref="H39:H45">ROUND(E39*E$12,2)</f>
        <v>92.8</v>
      </c>
      <c r="I39" s="695">
        <f aca="true" t="shared" si="2" ref="I39:I45">G39+H39</f>
        <v>158.51</v>
      </c>
      <c r="J39" s="692">
        <f>ROUND(D39*D$12,2)</f>
        <v>68.36</v>
      </c>
      <c r="K39" s="693">
        <f>ROUND(F39*F$12,2)</f>
        <v>99.16</v>
      </c>
      <c r="L39" s="695">
        <f>J39+K39</f>
        <v>167.51999999999998</v>
      </c>
    </row>
    <row r="40" spans="1:12" ht="24.75" customHeight="1">
      <c r="A40" s="855" t="s">
        <v>189</v>
      </c>
      <c r="B40" s="857" t="s">
        <v>209</v>
      </c>
      <c r="C40" s="711"/>
      <c r="D40" s="712"/>
      <c r="E40" s="739"/>
      <c r="F40" s="670"/>
      <c r="G40" s="714"/>
      <c r="H40" s="715"/>
      <c r="I40" s="732"/>
      <c r="J40" s="714"/>
      <c r="K40" s="715"/>
      <c r="L40" s="732"/>
    </row>
    <row r="41" spans="1:12" ht="33.75" customHeight="1">
      <c r="A41" s="856"/>
      <c r="B41" s="858"/>
      <c r="C41" s="750">
        <v>2.5</v>
      </c>
      <c r="D41" s="743">
        <v>2.58</v>
      </c>
      <c r="E41" s="749">
        <v>4.03</v>
      </c>
      <c r="F41" s="753">
        <v>4.2</v>
      </c>
      <c r="G41" s="692">
        <f t="shared" si="0"/>
        <v>47.48</v>
      </c>
      <c r="H41" s="693">
        <f t="shared" si="1"/>
        <v>65.73</v>
      </c>
      <c r="I41" s="695">
        <f t="shared" si="2"/>
        <v>113.21000000000001</v>
      </c>
      <c r="J41" s="692">
        <f>ROUND(D41*D$12,2)</f>
        <v>48.99</v>
      </c>
      <c r="K41" s="693">
        <f>ROUND(F41*F$12,2)</f>
        <v>68.5</v>
      </c>
      <c r="L41" s="695">
        <f>J41+K41</f>
        <v>117.49000000000001</v>
      </c>
    </row>
    <row r="42" spans="1:12" ht="10.5" customHeight="1">
      <c r="A42" s="855" t="s">
        <v>190</v>
      </c>
      <c r="B42" s="857" t="s">
        <v>173</v>
      </c>
      <c r="C42" s="711"/>
      <c r="D42" s="668"/>
      <c r="E42" s="712"/>
      <c r="F42" s="713"/>
      <c r="G42" s="714"/>
      <c r="H42" s="715"/>
      <c r="I42" s="732"/>
      <c r="J42" s="669"/>
      <c r="K42" s="668"/>
      <c r="L42" s="740"/>
    </row>
    <row r="43" spans="1:12" ht="48.75" customHeight="1">
      <c r="A43" s="856"/>
      <c r="B43" s="858"/>
      <c r="C43" s="752">
        <v>2.48</v>
      </c>
      <c r="D43" s="721" t="s">
        <v>166</v>
      </c>
      <c r="E43" s="745">
        <v>3.88</v>
      </c>
      <c r="F43" s="723" t="s">
        <v>166</v>
      </c>
      <c r="G43" s="692">
        <f t="shared" si="0"/>
        <v>47.1</v>
      </c>
      <c r="H43" s="693">
        <f t="shared" si="1"/>
        <v>63.28</v>
      </c>
      <c r="I43" s="695">
        <f t="shared" si="2"/>
        <v>110.38</v>
      </c>
      <c r="J43" s="731" t="s">
        <v>166</v>
      </c>
      <c r="K43" s="729" t="s">
        <v>166</v>
      </c>
      <c r="L43" s="741" t="str">
        <f>J43</f>
        <v>х</v>
      </c>
    </row>
    <row r="44" spans="1:12" ht="17.25" customHeight="1">
      <c r="A44" s="855" t="s">
        <v>191</v>
      </c>
      <c r="B44" s="857" t="s">
        <v>210</v>
      </c>
      <c r="C44" s="711"/>
      <c r="D44" s="668"/>
      <c r="E44" s="712"/>
      <c r="F44" s="713"/>
      <c r="G44" s="714"/>
      <c r="H44" s="715"/>
      <c r="I44" s="732"/>
      <c r="J44" s="669"/>
      <c r="K44" s="668"/>
      <c r="L44" s="740"/>
    </row>
    <row r="45" spans="1:12" ht="42.75" customHeight="1">
      <c r="A45" s="856"/>
      <c r="B45" s="858"/>
      <c r="C45" s="748">
        <v>3.79</v>
      </c>
      <c r="D45" s="729" t="s">
        <v>166</v>
      </c>
      <c r="E45" s="743">
        <v>3.79</v>
      </c>
      <c r="F45" s="730" t="s">
        <v>166</v>
      </c>
      <c r="G45" s="692">
        <f t="shared" si="0"/>
        <v>71.97</v>
      </c>
      <c r="H45" s="693">
        <f t="shared" si="1"/>
        <v>61.81</v>
      </c>
      <c r="I45" s="695">
        <f t="shared" si="2"/>
        <v>133.78</v>
      </c>
      <c r="J45" s="731" t="s">
        <v>166</v>
      </c>
      <c r="K45" s="729" t="s">
        <v>166</v>
      </c>
      <c r="L45" s="741" t="str">
        <f>J45</f>
        <v>х</v>
      </c>
    </row>
    <row r="46" spans="1:12" ht="31.5" customHeight="1">
      <c r="A46" s="859" t="s">
        <v>294</v>
      </c>
      <c r="B46" s="861" t="s">
        <v>279</v>
      </c>
      <c r="C46" s="720"/>
      <c r="D46" s="722"/>
      <c r="E46" s="778"/>
      <c r="F46" s="726"/>
      <c r="G46" s="724"/>
      <c r="H46" s="725"/>
      <c r="I46" s="734"/>
      <c r="J46" s="724"/>
      <c r="K46" s="725"/>
      <c r="L46" s="734"/>
    </row>
    <row r="47" spans="1:12" ht="31.5" customHeight="1" thickBot="1">
      <c r="A47" s="860"/>
      <c r="B47" s="862"/>
      <c r="C47" s="719" t="s">
        <v>166</v>
      </c>
      <c r="D47" s="754">
        <v>2.41</v>
      </c>
      <c r="E47" s="770" t="s">
        <v>166</v>
      </c>
      <c r="F47" s="771">
        <v>3.47</v>
      </c>
      <c r="G47" s="682"/>
      <c r="H47" s="718"/>
      <c r="I47" s="728"/>
      <c r="J47" s="682">
        <f>ROUND(D47*D$12,2)</f>
        <v>45.77</v>
      </c>
      <c r="K47" s="718">
        <f>ROUND(F47*F$12,2)</f>
        <v>56.6</v>
      </c>
      <c r="L47" s="728">
        <f>J47+K47</f>
        <v>102.37</v>
      </c>
    </row>
    <row r="48" spans="1:12" ht="31.5" customHeight="1" thickBot="1">
      <c r="A48" s="511" t="s">
        <v>192</v>
      </c>
      <c r="B48" s="824" t="s">
        <v>298</v>
      </c>
      <c r="C48" s="799"/>
      <c r="D48" s="799"/>
      <c r="E48" s="799"/>
      <c r="F48" s="799"/>
      <c r="G48" s="799"/>
      <c r="H48" s="799"/>
      <c r="I48" s="799"/>
      <c r="J48" s="799"/>
      <c r="K48" s="799"/>
      <c r="L48" s="799"/>
    </row>
    <row r="49" spans="1:12" ht="30.75" customHeight="1">
      <c r="A49" s="767" t="s">
        <v>193</v>
      </c>
      <c r="B49" s="242" t="s">
        <v>297</v>
      </c>
      <c r="C49" s="255">
        <v>0.2</v>
      </c>
      <c r="D49" s="546" t="s">
        <v>166</v>
      </c>
      <c r="E49" s="546" t="s">
        <v>166</v>
      </c>
      <c r="F49" s="546" t="s">
        <v>166</v>
      </c>
      <c r="G49" s="591"/>
      <c r="H49" s="592"/>
      <c r="I49" s="562">
        <f>ROUND(C49*C12,2)</f>
        <v>3.8</v>
      </c>
      <c r="J49" s="591"/>
      <c r="K49" s="592"/>
      <c r="L49" s="601"/>
    </row>
    <row r="50" spans="1:12" ht="31.5" customHeight="1" thickBot="1">
      <c r="A50" s="768" t="s">
        <v>194</v>
      </c>
      <c r="B50" s="769" t="s">
        <v>299</v>
      </c>
      <c r="C50" s="249">
        <v>0.4</v>
      </c>
      <c r="D50" s="521" t="s">
        <v>166</v>
      </c>
      <c r="E50" s="521" t="s">
        <v>166</v>
      </c>
      <c r="F50" s="521" t="s">
        <v>166</v>
      </c>
      <c r="G50" s="593"/>
      <c r="H50" s="553"/>
      <c r="I50" s="590">
        <f>ROUND(C50*C$12,2)</f>
        <v>7.6</v>
      </c>
      <c r="J50" s="593"/>
      <c r="K50" s="553"/>
      <c r="L50" s="602"/>
    </row>
    <row r="51" spans="2:12" ht="36.75" customHeight="1">
      <c r="B51" s="535" t="s">
        <v>226</v>
      </c>
      <c r="C51" s="483"/>
      <c r="E51" s="535" t="s">
        <v>227</v>
      </c>
      <c r="J51" s="12"/>
      <c r="K51" s="12"/>
      <c r="L51" s="12"/>
    </row>
    <row r="52" spans="10:12" ht="29.25" customHeight="1">
      <c r="J52" s="12"/>
      <c r="K52" s="12"/>
      <c r="L52" s="12"/>
    </row>
    <row r="53" spans="2:12" ht="19.5" customHeight="1">
      <c r="B53" s="536" t="s">
        <v>228</v>
      </c>
      <c r="C53" s="522"/>
      <c r="D53" s="522"/>
      <c r="E53" s="522"/>
      <c r="F53" s="522"/>
      <c r="G53" s="522"/>
      <c r="J53" s="12"/>
      <c r="K53" s="12"/>
      <c r="L53" s="12"/>
    </row>
    <row r="54" spans="2:12" ht="32.25" customHeight="1">
      <c r="B54" s="700" t="s">
        <v>100</v>
      </c>
      <c r="C54" s="698"/>
      <c r="D54" s="698"/>
      <c r="E54" s="697" t="s">
        <v>300</v>
      </c>
      <c r="F54" s="699"/>
      <c r="G54" s="522"/>
      <c r="J54" s="12"/>
      <c r="K54" s="12"/>
      <c r="L54" s="12"/>
    </row>
    <row r="55" spans="2:12" ht="19.5" customHeight="1">
      <c r="B55" s="534"/>
      <c r="C55" s="522"/>
      <c r="D55" s="522"/>
      <c r="E55" s="534"/>
      <c r="G55" s="522"/>
      <c r="J55" s="12"/>
      <c r="K55" s="12"/>
      <c r="L55" s="12"/>
    </row>
    <row r="56" spans="2:12" ht="19.5" customHeight="1">
      <c r="B56" s="534" t="s">
        <v>258</v>
      </c>
      <c r="C56" s="522"/>
      <c r="D56" s="522"/>
      <c r="E56" s="534" t="s">
        <v>259</v>
      </c>
      <c r="G56" s="522"/>
      <c r="J56" s="12"/>
      <c r="K56" s="12"/>
      <c r="L56" s="12"/>
    </row>
    <row r="57" spans="10:12" ht="19.5" customHeight="1">
      <c r="J57" s="12"/>
      <c r="K57" s="12"/>
      <c r="L57" s="12"/>
    </row>
    <row r="58" spans="10:12" ht="19.5" customHeight="1">
      <c r="J58" s="12"/>
      <c r="K58" s="12"/>
      <c r="L58" s="12"/>
    </row>
    <row r="59" spans="2:12" ht="19.5" customHeight="1">
      <c r="B59" s="537"/>
      <c r="J59" s="12"/>
      <c r="K59" s="12"/>
      <c r="L59" s="12"/>
    </row>
    <row r="60" spans="2:12" ht="19.5" customHeight="1">
      <c r="B60" s="537"/>
      <c r="J60" s="12"/>
      <c r="K60" s="12"/>
      <c r="L60" s="12"/>
    </row>
    <row r="61" spans="10:12" ht="19.5" customHeight="1">
      <c r="J61" s="12"/>
      <c r="K61" s="12"/>
      <c r="L61" s="12"/>
    </row>
    <row r="62" spans="10:12" ht="19.5" customHeight="1">
      <c r="J62" s="12"/>
      <c r="K62" s="12"/>
      <c r="L62" s="12"/>
    </row>
    <row r="63" spans="10:12" ht="19.5" customHeight="1">
      <c r="J63" s="12"/>
      <c r="K63" s="12"/>
      <c r="L63" s="12"/>
    </row>
    <row r="64" spans="10:12" ht="19.5" customHeight="1">
      <c r="J64" s="12"/>
      <c r="K64" s="12"/>
      <c r="L64" s="12"/>
    </row>
    <row r="65" spans="10:12" ht="19.5" customHeight="1">
      <c r="J65" s="12"/>
      <c r="K65" s="12"/>
      <c r="L65" s="12"/>
    </row>
    <row r="66" spans="10:12" ht="19.5" customHeight="1">
      <c r="J66" s="12"/>
      <c r="K66" s="12"/>
      <c r="L66" s="12"/>
    </row>
    <row r="67" spans="10:12" ht="19.5" customHeight="1">
      <c r="J67" s="12"/>
      <c r="K67" s="12"/>
      <c r="L67" s="12"/>
    </row>
    <row r="68" spans="10:12" ht="19.5" customHeight="1">
      <c r="J68" s="12"/>
      <c r="K68" s="12"/>
      <c r="L68" s="12"/>
    </row>
    <row r="69" spans="10:12" ht="19.5" customHeight="1">
      <c r="J69" s="12"/>
      <c r="K69" s="12"/>
      <c r="L69" s="12"/>
    </row>
    <row r="70" spans="10:12" ht="19.5" customHeight="1">
      <c r="J70" s="12"/>
      <c r="K70" s="12"/>
      <c r="L70" s="12"/>
    </row>
    <row r="71" spans="10:12" ht="19.5" customHeight="1">
      <c r="J71" s="12"/>
      <c r="K71" s="12"/>
      <c r="L71" s="12"/>
    </row>
    <row r="72" spans="10:12" ht="19.5" customHeight="1">
      <c r="J72" s="12"/>
      <c r="K72" s="12"/>
      <c r="L72" s="12"/>
    </row>
    <row r="73" spans="10:12" ht="19.5" customHeight="1">
      <c r="J73" s="12"/>
      <c r="K73" s="12"/>
      <c r="L73" s="12"/>
    </row>
    <row r="74" spans="10:12" ht="19.5" customHeight="1">
      <c r="J74" s="12"/>
      <c r="K74" s="12"/>
      <c r="L74" s="12"/>
    </row>
    <row r="75" spans="10:12" ht="19.5" customHeight="1">
      <c r="J75" s="12"/>
      <c r="K75" s="12"/>
      <c r="L75" s="12"/>
    </row>
    <row r="76" spans="10:12" ht="19.5" customHeight="1">
      <c r="J76" s="12"/>
      <c r="K76" s="12"/>
      <c r="L76" s="12"/>
    </row>
    <row r="77" spans="10:12" ht="19.5" customHeight="1">
      <c r="J77" s="12"/>
      <c r="K77" s="12"/>
      <c r="L77" s="12"/>
    </row>
    <row r="78" spans="10:12" ht="19.5" customHeight="1">
      <c r="J78" s="12"/>
      <c r="K78" s="12"/>
      <c r="L78" s="12"/>
    </row>
    <row r="79" spans="10:12" ht="19.5" customHeight="1">
      <c r="J79" s="12"/>
      <c r="K79" s="12"/>
      <c r="L79" s="12"/>
    </row>
    <row r="80" spans="10:12" ht="25.5" customHeight="1">
      <c r="J80" s="12"/>
      <c r="K80" s="12"/>
      <c r="L80" s="12"/>
    </row>
    <row r="81" spans="10:12" ht="19.5" customHeight="1">
      <c r="J81" s="12"/>
      <c r="K81" s="12"/>
      <c r="L81" s="12"/>
    </row>
    <row r="82" spans="10:12" ht="28.5" customHeight="1">
      <c r="J82" s="12"/>
      <c r="K82" s="12"/>
      <c r="L82" s="12"/>
    </row>
    <row r="83" spans="10:12" ht="19.5" customHeight="1">
      <c r="J83" s="12"/>
      <c r="K83" s="12"/>
      <c r="L83" s="12"/>
    </row>
    <row r="86" ht="39" customHeight="1"/>
  </sheetData>
  <mergeCells count="41">
    <mergeCell ref="B4:L4"/>
    <mergeCell ref="A5:L5"/>
    <mergeCell ref="A7:L7"/>
    <mergeCell ref="A8:L8"/>
    <mergeCell ref="A13:A15"/>
    <mergeCell ref="B13:B15"/>
    <mergeCell ref="C13:F13"/>
    <mergeCell ref="G13:L13"/>
    <mergeCell ref="G14:I14"/>
    <mergeCell ref="J14:L14"/>
    <mergeCell ref="B16:L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B37:L37"/>
    <mergeCell ref="A38:A39"/>
    <mergeCell ref="B38:B39"/>
    <mergeCell ref="A40:A41"/>
    <mergeCell ref="B40:B41"/>
    <mergeCell ref="A42:A43"/>
    <mergeCell ref="B42:B43"/>
    <mergeCell ref="B48:L48"/>
    <mergeCell ref="A44:A45"/>
    <mergeCell ref="B44:B45"/>
    <mergeCell ref="A46:A47"/>
    <mergeCell ref="B46:B47"/>
  </mergeCells>
  <printOptions/>
  <pageMargins left="0.63" right="0.17" top="0.22" bottom="0.25" header="0.19" footer="0.25"/>
  <pageSetup horizontalDpi="600" verticalDpi="600" orientation="landscape" paperSize="9" scale="79" r:id="rId1"/>
  <rowBreaks count="1" manualBreakCount="1">
    <brk id="3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84"/>
  <sheetViews>
    <sheetView view="pageBreakPreview" zoomScaleSheetLayoutView="100" workbookViewId="0" topLeftCell="A1">
      <selection activeCell="A1" sqref="A1:IV16384"/>
    </sheetView>
  </sheetViews>
  <sheetFormatPr defaultColWidth="9.00390625" defaultRowHeight="12.75"/>
  <cols>
    <col min="1" max="1" width="5.875" style="515" customWidth="1"/>
    <col min="2" max="2" width="54.375" style="211" customWidth="1"/>
    <col min="3" max="3" width="11.125" style="211" customWidth="1"/>
    <col min="4" max="4" width="11.625" style="211" customWidth="1"/>
    <col min="5" max="5" width="11.25390625" style="211" customWidth="1"/>
    <col min="6" max="6" width="11.375" style="211" customWidth="1"/>
    <col min="7" max="7" width="11.875" style="211" customWidth="1"/>
    <col min="8" max="8" width="9.375" style="211" customWidth="1"/>
    <col min="9" max="9" width="9.625" style="211" customWidth="1"/>
    <col min="10" max="10" width="9.00390625" style="211" customWidth="1"/>
    <col min="11" max="11" width="9.375" style="211" customWidth="1"/>
    <col min="12" max="12" width="9.875" style="211" customWidth="1"/>
    <col min="13" max="13" width="5.00390625" style="211" customWidth="1"/>
    <col min="14" max="16384" width="9.125" style="211" customWidth="1"/>
  </cols>
  <sheetData>
    <row r="1" spans="1:12" ht="15.75">
      <c r="A1" s="522"/>
      <c r="B1" s="522"/>
      <c r="C1" s="522"/>
      <c r="D1" s="522"/>
      <c r="H1" s="523" t="s">
        <v>216</v>
      </c>
      <c r="I1" s="524"/>
      <c r="L1" s="524"/>
    </row>
    <row r="2" spans="1:12" ht="16.5">
      <c r="A2" s="522"/>
      <c r="B2" s="522"/>
      <c r="C2" s="522"/>
      <c r="D2" s="522"/>
      <c r="H2" s="525" t="s">
        <v>302</v>
      </c>
      <c r="I2" s="526"/>
      <c r="L2" s="526"/>
    </row>
    <row r="3" spans="1:12" ht="16.5">
      <c r="A3" s="522"/>
      <c r="B3" s="522"/>
      <c r="C3" s="522"/>
      <c r="D3" s="522"/>
      <c r="H3" s="525" t="s">
        <v>221</v>
      </c>
      <c r="I3" s="526"/>
      <c r="L3" s="526"/>
    </row>
    <row r="4" spans="1:12" ht="18.75">
      <c r="A4" s="522"/>
      <c r="B4" s="823" t="s">
        <v>217</v>
      </c>
      <c r="C4" s="823"/>
      <c r="D4" s="823"/>
      <c r="E4" s="823"/>
      <c r="F4" s="823"/>
      <c r="G4" s="823"/>
      <c r="H4" s="823"/>
      <c r="I4" s="823"/>
      <c r="J4" s="823"/>
      <c r="K4" s="823"/>
      <c r="L4" s="823"/>
    </row>
    <row r="5" spans="1:12" ht="16.5">
      <c r="A5" s="788" t="s">
        <v>309</v>
      </c>
      <c r="B5" s="788"/>
      <c r="C5" s="788"/>
      <c r="D5" s="788"/>
      <c r="E5" s="788"/>
      <c r="F5" s="788"/>
      <c r="G5" s="788"/>
      <c r="H5" s="788"/>
      <c r="I5" s="788"/>
      <c r="J5" s="788"/>
      <c r="K5" s="788"/>
      <c r="L5" s="788"/>
    </row>
    <row r="6" spans="1:19" ht="16.5">
      <c r="A6" s="784" t="s">
        <v>303</v>
      </c>
      <c r="B6" s="784"/>
      <c r="C6" s="784"/>
      <c r="D6" s="784"/>
      <c r="E6" s="784"/>
      <c r="F6" s="784"/>
      <c r="G6" s="784"/>
      <c r="H6" s="784"/>
      <c r="I6" s="784"/>
      <c r="J6" s="784"/>
      <c r="K6" s="784"/>
      <c r="L6" s="784"/>
      <c r="M6" s="659"/>
      <c r="N6" s="659"/>
      <c r="O6" s="659"/>
      <c r="P6" s="659"/>
      <c r="Q6" s="659"/>
      <c r="R6" s="659"/>
      <c r="S6" s="659"/>
    </row>
    <row r="7" spans="1:12" ht="16.5" customHeight="1">
      <c r="A7" s="788" t="s">
        <v>301</v>
      </c>
      <c r="B7" s="788"/>
      <c r="C7" s="788"/>
      <c r="D7" s="788"/>
      <c r="E7" s="788"/>
      <c r="F7" s="788"/>
      <c r="G7" s="788"/>
      <c r="H7" s="788"/>
      <c r="I7" s="788"/>
      <c r="J7" s="788"/>
      <c r="K7" s="788"/>
      <c r="L7" s="788"/>
    </row>
    <row r="8" spans="1:12" ht="16.5">
      <c r="A8" s="788" t="s">
        <v>305</v>
      </c>
      <c r="B8" s="788"/>
      <c r="C8" s="788"/>
      <c r="D8" s="788"/>
      <c r="E8" s="788"/>
      <c r="F8" s="788"/>
      <c r="G8" s="788"/>
      <c r="H8" s="788"/>
      <c r="I8" s="788"/>
      <c r="J8" s="788"/>
      <c r="K8" s="788"/>
      <c r="L8" s="788"/>
    </row>
    <row r="9" spans="1:6" ht="16.5">
      <c r="A9" s="522"/>
      <c r="B9" s="696" t="s">
        <v>306</v>
      </c>
      <c r="C9" s="522"/>
      <c r="D9" s="522"/>
      <c r="E9" s="522"/>
      <c r="F9" s="522"/>
    </row>
    <row r="10" spans="1:6" ht="16.5">
      <c r="A10" s="522"/>
      <c r="B10" s="696" t="s">
        <v>307</v>
      </c>
      <c r="C10" s="522"/>
      <c r="D10" s="522"/>
      <c r="F10" s="527">
        <v>7.5</v>
      </c>
    </row>
    <row r="11" spans="1:6" ht="16.5">
      <c r="A11" s="522"/>
      <c r="B11" s="696" t="s">
        <v>308</v>
      </c>
      <c r="C11" s="522"/>
      <c r="D11" s="522"/>
      <c r="E11" s="522"/>
      <c r="F11" s="522"/>
    </row>
    <row r="12" spans="3:9" ht="13.5" thickBot="1">
      <c r="C12" s="538">
        <v>18.03</v>
      </c>
      <c r="D12" s="538">
        <v>18.03</v>
      </c>
      <c r="E12" s="538">
        <v>15.49</v>
      </c>
      <c r="F12" s="538">
        <v>15.49</v>
      </c>
      <c r="I12" s="538">
        <v>8.44</v>
      </c>
    </row>
    <row r="13" spans="1:12" ht="36" customHeight="1" thickBot="1">
      <c r="A13" s="868" t="s">
        <v>143</v>
      </c>
      <c r="B13" s="810" t="s">
        <v>169</v>
      </c>
      <c r="C13" s="806" t="s">
        <v>260</v>
      </c>
      <c r="D13" s="819"/>
      <c r="E13" s="819"/>
      <c r="F13" s="807"/>
      <c r="G13" s="806" t="s">
        <v>215</v>
      </c>
      <c r="H13" s="819"/>
      <c r="I13" s="819"/>
      <c r="J13" s="819"/>
      <c r="K13" s="819"/>
      <c r="L13" s="807"/>
    </row>
    <row r="14" spans="1:12" ht="69" customHeight="1">
      <c r="A14" s="869"/>
      <c r="B14" s="871"/>
      <c r="C14" s="555" t="s">
        <v>233</v>
      </c>
      <c r="D14" s="540" t="s">
        <v>167</v>
      </c>
      <c r="E14" s="540" t="s">
        <v>236</v>
      </c>
      <c r="F14" s="541" t="s">
        <v>167</v>
      </c>
      <c r="G14" s="872" t="s">
        <v>211</v>
      </c>
      <c r="H14" s="873"/>
      <c r="I14" s="874"/>
      <c r="J14" s="872" t="s">
        <v>167</v>
      </c>
      <c r="K14" s="873"/>
      <c r="L14" s="874"/>
    </row>
    <row r="15" spans="1:12" ht="67.5" customHeight="1" thickBot="1">
      <c r="A15" s="870"/>
      <c r="B15" s="811"/>
      <c r="C15" s="556" t="s">
        <v>212</v>
      </c>
      <c r="D15" s="277" t="s">
        <v>212</v>
      </c>
      <c r="E15" s="277" t="s">
        <v>234</v>
      </c>
      <c r="F15" s="278" t="s">
        <v>235</v>
      </c>
      <c r="G15" s="276" t="s">
        <v>213</v>
      </c>
      <c r="H15" s="277" t="s">
        <v>214</v>
      </c>
      <c r="I15" s="278" t="s">
        <v>84</v>
      </c>
      <c r="J15" s="595" t="s">
        <v>213</v>
      </c>
      <c r="K15" s="596" t="s">
        <v>214</v>
      </c>
      <c r="L15" s="278" t="s">
        <v>84</v>
      </c>
    </row>
    <row r="16" spans="1:12" ht="24.75" customHeight="1" thickBot="1">
      <c r="A16" s="782">
        <v>1</v>
      </c>
      <c r="B16" s="867" t="s">
        <v>177</v>
      </c>
      <c r="C16" s="816"/>
      <c r="D16" s="816"/>
      <c r="E16" s="816"/>
      <c r="F16" s="816"/>
      <c r="G16" s="816"/>
      <c r="H16" s="816"/>
      <c r="I16" s="816"/>
      <c r="J16" s="816"/>
      <c r="K16" s="816"/>
      <c r="L16" s="816"/>
    </row>
    <row r="17" spans="1:12" ht="19.5" customHeight="1">
      <c r="A17" s="865" t="s">
        <v>179</v>
      </c>
      <c r="B17" s="866" t="s">
        <v>271</v>
      </c>
      <c r="C17" s="779"/>
      <c r="D17" s="706"/>
      <c r="E17" s="706"/>
      <c r="F17" s="707"/>
      <c r="G17" s="708"/>
      <c r="H17" s="709"/>
      <c r="I17" s="710"/>
      <c r="J17" s="690"/>
      <c r="K17" s="709"/>
      <c r="L17" s="710"/>
    </row>
    <row r="18" spans="1:12" ht="24" customHeight="1">
      <c r="A18" s="856"/>
      <c r="B18" s="858"/>
      <c r="C18" s="780"/>
      <c r="D18" s="743">
        <v>5.71</v>
      </c>
      <c r="E18" s="749"/>
      <c r="F18" s="744">
        <v>9.26</v>
      </c>
      <c r="G18" s="692"/>
      <c r="H18" s="693"/>
      <c r="I18" s="695"/>
      <c r="J18" s="703">
        <f>ROUND(D18*D$12,2)</f>
        <v>102.95</v>
      </c>
      <c r="K18" s="693">
        <f>ROUND(F18*F$12,2)</f>
        <v>143.44</v>
      </c>
      <c r="L18" s="695">
        <f>J18+K18</f>
        <v>246.39</v>
      </c>
    </row>
    <row r="19" spans="1:12" ht="23.25" customHeight="1">
      <c r="A19" s="855" t="s">
        <v>180</v>
      </c>
      <c r="B19" s="857" t="s">
        <v>273</v>
      </c>
      <c r="C19" s="781"/>
      <c r="D19" s="745"/>
      <c r="E19" s="751"/>
      <c r="F19" s="746"/>
      <c r="G19" s="724"/>
      <c r="H19" s="725"/>
      <c r="I19" s="734"/>
      <c r="J19" s="747"/>
      <c r="K19" s="725"/>
      <c r="L19" s="734"/>
    </row>
    <row r="20" spans="1:12" ht="21.75" customHeight="1">
      <c r="A20" s="856"/>
      <c r="B20" s="858"/>
      <c r="C20" s="780">
        <v>5.36</v>
      </c>
      <c r="D20" s="745"/>
      <c r="E20" s="749">
        <v>8.5</v>
      </c>
      <c r="F20" s="746"/>
      <c r="G20" s="692">
        <f>ROUND(C20*C$12,2)</f>
        <v>96.64</v>
      </c>
      <c r="H20" s="693">
        <f>ROUND(E20*E$12,2)</f>
        <v>131.67</v>
      </c>
      <c r="I20" s="695">
        <f>G20+H20</f>
        <v>228.31</v>
      </c>
      <c r="J20" s="747"/>
      <c r="K20" s="725"/>
      <c r="L20" s="734"/>
    </row>
    <row r="21" spans="1:12" ht="16.5" customHeight="1">
      <c r="A21" s="855" t="s">
        <v>181</v>
      </c>
      <c r="B21" s="857" t="s">
        <v>272</v>
      </c>
      <c r="C21" s="735"/>
      <c r="D21" s="712"/>
      <c r="E21" s="712"/>
      <c r="F21" s="670"/>
      <c r="G21" s="714"/>
      <c r="H21" s="715"/>
      <c r="I21" s="670"/>
      <c r="J21" s="714"/>
      <c r="K21" s="715"/>
      <c r="L21" s="732"/>
    </row>
    <row r="22" spans="1:12" ht="42" customHeight="1">
      <c r="A22" s="856"/>
      <c r="B22" s="858"/>
      <c r="C22" s="762">
        <v>7.5</v>
      </c>
      <c r="D22" s="743">
        <v>8.72</v>
      </c>
      <c r="E22" s="749">
        <v>7.5</v>
      </c>
      <c r="F22" s="744">
        <v>8.72</v>
      </c>
      <c r="G22" s="692">
        <f>ROUND(C22*C$12,2)</f>
        <v>135.23</v>
      </c>
      <c r="H22" s="693">
        <f>ROUND(E22*E$12,2)</f>
        <v>116.18</v>
      </c>
      <c r="I22" s="702">
        <f>G22+H22</f>
        <v>251.41</v>
      </c>
      <c r="J22" s="692">
        <f>ROUND(D22*D$12,2)</f>
        <v>157.22</v>
      </c>
      <c r="K22" s="693">
        <f>ROUND(F22*F$12,2)</f>
        <v>135.07</v>
      </c>
      <c r="L22" s="695">
        <f>J22+K22</f>
        <v>292.28999999999996</v>
      </c>
    </row>
    <row r="23" spans="1:12" ht="22.5" customHeight="1">
      <c r="A23" s="855" t="s">
        <v>182</v>
      </c>
      <c r="B23" s="857" t="s">
        <v>274</v>
      </c>
      <c r="C23" s="735"/>
      <c r="D23" s="668"/>
      <c r="E23" s="668"/>
      <c r="F23" s="713"/>
      <c r="G23" s="714"/>
      <c r="H23" s="668"/>
      <c r="I23" s="732"/>
      <c r="J23" s="669"/>
      <c r="K23" s="668"/>
      <c r="L23" s="670"/>
    </row>
    <row r="24" spans="1:12" ht="36" customHeight="1">
      <c r="A24" s="856"/>
      <c r="B24" s="858"/>
      <c r="C24" s="780">
        <v>7.31</v>
      </c>
      <c r="D24" s="729" t="s">
        <v>166</v>
      </c>
      <c r="E24" s="729" t="s">
        <v>166</v>
      </c>
      <c r="F24" s="730" t="s">
        <v>166</v>
      </c>
      <c r="G24" s="692">
        <f>ROUND(C24*C$12,2)</f>
        <v>131.8</v>
      </c>
      <c r="H24" s="729" t="s">
        <v>166</v>
      </c>
      <c r="I24" s="695">
        <f>G24</f>
        <v>131.8</v>
      </c>
      <c r="J24" s="731" t="s">
        <v>166</v>
      </c>
      <c r="K24" s="729" t="s">
        <v>166</v>
      </c>
      <c r="L24" s="702" t="s">
        <v>166</v>
      </c>
    </row>
    <row r="25" spans="1:12" ht="12.75" customHeight="1">
      <c r="A25" s="855" t="s">
        <v>183</v>
      </c>
      <c r="B25" s="857" t="s">
        <v>202</v>
      </c>
      <c r="C25" s="735"/>
      <c r="D25" s="668"/>
      <c r="E25" s="712"/>
      <c r="F25" s="713"/>
      <c r="G25" s="714"/>
      <c r="H25" s="715"/>
      <c r="I25" s="732"/>
      <c r="J25" s="669"/>
      <c r="K25" s="668"/>
      <c r="L25" s="670"/>
    </row>
    <row r="26" spans="1:12" ht="35.25" customHeight="1">
      <c r="A26" s="856"/>
      <c r="B26" s="858"/>
      <c r="C26" s="762">
        <v>5.6</v>
      </c>
      <c r="D26" s="729"/>
      <c r="E26" s="749">
        <v>5.6</v>
      </c>
      <c r="F26" s="730"/>
      <c r="G26" s="692">
        <f>ROUND(C26*C$12,2)</f>
        <v>100.97</v>
      </c>
      <c r="H26" s="693">
        <f>ROUND(E26*E$12,2)</f>
        <v>86.74</v>
      </c>
      <c r="I26" s="695">
        <f>G26+H26</f>
        <v>187.70999999999998</v>
      </c>
      <c r="J26" s="731" t="s">
        <v>166</v>
      </c>
      <c r="K26" s="729" t="s">
        <v>166</v>
      </c>
      <c r="L26" s="702" t="s">
        <v>166</v>
      </c>
    </row>
    <row r="27" spans="1:12" ht="9.75" customHeight="1">
      <c r="A27" s="855" t="s">
        <v>184</v>
      </c>
      <c r="B27" s="857" t="s">
        <v>275</v>
      </c>
      <c r="C27" s="735"/>
      <c r="D27" s="668"/>
      <c r="E27" s="668"/>
      <c r="F27" s="713"/>
      <c r="G27" s="714"/>
      <c r="H27" s="668"/>
      <c r="I27" s="732"/>
      <c r="J27" s="669"/>
      <c r="K27" s="668"/>
      <c r="L27" s="670"/>
    </row>
    <row r="28" spans="1:12" ht="37.5" customHeight="1">
      <c r="A28" s="856"/>
      <c r="B28" s="858"/>
      <c r="C28" s="780">
        <v>3.22</v>
      </c>
      <c r="D28" s="721" t="s">
        <v>166</v>
      </c>
      <c r="E28" s="721" t="s">
        <v>166</v>
      </c>
      <c r="F28" s="723" t="s">
        <v>166</v>
      </c>
      <c r="G28" s="692">
        <f>ROUND(C28*C$12,2)</f>
        <v>58.06</v>
      </c>
      <c r="H28" s="729" t="s">
        <v>166</v>
      </c>
      <c r="I28" s="695">
        <f>G28</f>
        <v>58.06</v>
      </c>
      <c r="J28" s="731" t="s">
        <v>166</v>
      </c>
      <c r="K28" s="729" t="s">
        <v>166</v>
      </c>
      <c r="L28" s="702" t="s">
        <v>166</v>
      </c>
    </row>
    <row r="29" spans="1:12" ht="14.25" customHeight="1">
      <c r="A29" s="855" t="s">
        <v>185</v>
      </c>
      <c r="B29" s="857" t="s">
        <v>276</v>
      </c>
      <c r="C29" s="735"/>
      <c r="D29" s="668"/>
      <c r="E29" s="712"/>
      <c r="F29" s="713"/>
      <c r="G29" s="714"/>
      <c r="H29" s="715"/>
      <c r="I29" s="670"/>
      <c r="J29" s="669"/>
      <c r="K29" s="668"/>
      <c r="L29" s="670"/>
    </row>
    <row r="30" spans="1:12" ht="18" customHeight="1">
      <c r="A30" s="856"/>
      <c r="B30" s="858"/>
      <c r="C30" s="780">
        <v>3.93</v>
      </c>
      <c r="D30" s="729"/>
      <c r="E30" s="743">
        <v>5.35</v>
      </c>
      <c r="F30" s="730"/>
      <c r="G30" s="724">
        <f>ROUND(C30*C$12,2)</f>
        <v>70.86</v>
      </c>
      <c r="H30" s="725">
        <f>ROUND(E30*E$12,2)</f>
        <v>82.87</v>
      </c>
      <c r="I30" s="726">
        <f>G30+H30</f>
        <v>153.73000000000002</v>
      </c>
      <c r="J30" s="727" t="s">
        <v>166</v>
      </c>
      <c r="K30" s="721" t="s">
        <v>166</v>
      </c>
      <c r="L30" s="726" t="s">
        <v>166</v>
      </c>
    </row>
    <row r="31" spans="1:12" ht="12" customHeight="1">
      <c r="A31" s="855" t="s">
        <v>186</v>
      </c>
      <c r="B31" s="857" t="s">
        <v>277</v>
      </c>
      <c r="C31" s="735"/>
      <c r="D31" s="668"/>
      <c r="E31" s="668"/>
      <c r="F31" s="713"/>
      <c r="G31" s="714"/>
      <c r="H31" s="668"/>
      <c r="I31" s="732"/>
      <c r="J31" s="669"/>
      <c r="K31" s="668"/>
      <c r="L31" s="670"/>
    </row>
    <row r="32" spans="1:12" ht="31.5" customHeight="1">
      <c r="A32" s="856"/>
      <c r="B32" s="858"/>
      <c r="C32" s="780">
        <v>1.83</v>
      </c>
      <c r="D32" s="721" t="s">
        <v>166</v>
      </c>
      <c r="E32" s="721" t="s">
        <v>166</v>
      </c>
      <c r="F32" s="723" t="s">
        <v>166</v>
      </c>
      <c r="G32" s="692">
        <f>ROUND(C32*C$12,2)</f>
        <v>32.99</v>
      </c>
      <c r="H32" s="729" t="s">
        <v>166</v>
      </c>
      <c r="I32" s="695">
        <f>G32</f>
        <v>32.99</v>
      </c>
      <c r="J32" s="731" t="s">
        <v>166</v>
      </c>
      <c r="K32" s="729" t="s">
        <v>166</v>
      </c>
      <c r="L32" s="702" t="s">
        <v>166</v>
      </c>
    </row>
    <row r="33" spans="1:12" ht="9" customHeight="1">
      <c r="A33" s="855" t="s">
        <v>203</v>
      </c>
      <c r="B33" s="863" t="s">
        <v>207</v>
      </c>
      <c r="C33" s="735"/>
      <c r="D33" s="668"/>
      <c r="E33" s="668"/>
      <c r="F33" s="713"/>
      <c r="G33" s="714"/>
      <c r="H33" s="668"/>
      <c r="I33" s="732"/>
      <c r="J33" s="669"/>
      <c r="K33" s="668"/>
      <c r="L33" s="670"/>
    </row>
    <row r="34" spans="1:12" ht="15.75" customHeight="1">
      <c r="A34" s="856"/>
      <c r="B34" s="864"/>
      <c r="C34" s="762">
        <v>1.2</v>
      </c>
      <c r="D34" s="729" t="s">
        <v>166</v>
      </c>
      <c r="E34" s="729" t="s">
        <v>166</v>
      </c>
      <c r="F34" s="730" t="s">
        <v>166</v>
      </c>
      <c r="G34" s="692">
        <f>ROUND(C34*C$12,2)</f>
        <v>21.64</v>
      </c>
      <c r="H34" s="729" t="s">
        <v>166</v>
      </c>
      <c r="I34" s="695">
        <f>G34</f>
        <v>21.64</v>
      </c>
      <c r="J34" s="731" t="s">
        <v>166</v>
      </c>
      <c r="K34" s="729" t="s">
        <v>166</v>
      </c>
      <c r="L34" s="702" t="s">
        <v>166</v>
      </c>
    </row>
    <row r="35" spans="1:12" ht="45.75" customHeight="1" thickBot="1">
      <c r="A35" s="783" t="s">
        <v>295</v>
      </c>
      <c r="B35" s="776" t="s">
        <v>296</v>
      </c>
      <c r="C35" s="777">
        <v>3.59</v>
      </c>
      <c r="D35" s="569" t="s">
        <v>166</v>
      </c>
      <c r="E35" s="569" t="s">
        <v>166</v>
      </c>
      <c r="F35" s="570" t="s">
        <v>166</v>
      </c>
      <c r="G35" s="587">
        <f>C35*C12</f>
        <v>64.7277</v>
      </c>
      <c r="H35" s="569" t="s">
        <v>166</v>
      </c>
      <c r="I35" s="588">
        <f>G35</f>
        <v>64.7277</v>
      </c>
      <c r="J35" s="600" t="s">
        <v>166</v>
      </c>
      <c r="K35" s="569" t="s">
        <v>166</v>
      </c>
      <c r="L35" s="590" t="s">
        <v>166</v>
      </c>
    </row>
    <row r="36" spans="1:12" ht="12.75" customHeight="1" thickBot="1">
      <c r="A36" s="758"/>
      <c r="B36" s="757"/>
      <c r="C36" s="772"/>
      <c r="D36" s="772"/>
      <c r="E36" s="772"/>
      <c r="F36" s="772"/>
      <c r="G36" s="773"/>
      <c r="H36" s="774"/>
      <c r="I36" s="774"/>
      <c r="J36" s="774"/>
      <c r="K36" s="774"/>
      <c r="L36" s="775"/>
    </row>
    <row r="37" spans="1:12" ht="25.5" customHeight="1" thickBot="1">
      <c r="A37" s="543" t="s">
        <v>187</v>
      </c>
      <c r="B37" s="791" t="s">
        <v>171</v>
      </c>
      <c r="C37" s="793"/>
      <c r="D37" s="793"/>
      <c r="E37" s="793"/>
      <c r="F37" s="793"/>
      <c r="G37" s="793"/>
      <c r="H37" s="793"/>
      <c r="I37" s="793"/>
      <c r="J37" s="793"/>
      <c r="K37" s="793"/>
      <c r="L37" s="793"/>
    </row>
    <row r="38" spans="1:12" ht="19.5" customHeight="1">
      <c r="A38" s="865" t="s">
        <v>188</v>
      </c>
      <c r="B38" s="866" t="s">
        <v>278</v>
      </c>
      <c r="C38" s="705"/>
      <c r="D38" s="706"/>
      <c r="E38" s="706"/>
      <c r="F38" s="707"/>
      <c r="G38" s="708"/>
      <c r="H38" s="709"/>
      <c r="I38" s="710"/>
      <c r="J38" s="708"/>
      <c r="K38" s="709"/>
      <c r="L38" s="710"/>
    </row>
    <row r="39" spans="1:12" ht="40.5" customHeight="1">
      <c r="A39" s="856"/>
      <c r="B39" s="858"/>
      <c r="C39" s="748">
        <v>3.46</v>
      </c>
      <c r="D39" s="749">
        <v>3.6</v>
      </c>
      <c r="E39" s="743">
        <v>5.69</v>
      </c>
      <c r="F39" s="744">
        <v>6.08</v>
      </c>
      <c r="G39" s="692">
        <f aca="true" t="shared" si="0" ref="G39:G45">ROUND(C39*C$12,2)</f>
        <v>62.38</v>
      </c>
      <c r="H39" s="693">
        <f aca="true" t="shared" si="1" ref="H39:H45">ROUND(E39*E$12,2)</f>
        <v>88.14</v>
      </c>
      <c r="I39" s="695">
        <f aca="true" t="shared" si="2" ref="I39:I45">G39+H39</f>
        <v>150.52</v>
      </c>
      <c r="J39" s="692">
        <f>ROUND(D39*D$12,2)</f>
        <v>64.91</v>
      </c>
      <c r="K39" s="693">
        <f>ROUND(F39*F$12,2)</f>
        <v>94.18</v>
      </c>
      <c r="L39" s="695">
        <f>J39+K39</f>
        <v>159.09</v>
      </c>
    </row>
    <row r="40" spans="1:12" ht="24.75" customHeight="1">
      <c r="A40" s="855" t="s">
        <v>189</v>
      </c>
      <c r="B40" s="857" t="s">
        <v>209</v>
      </c>
      <c r="C40" s="711"/>
      <c r="D40" s="712"/>
      <c r="E40" s="739"/>
      <c r="F40" s="670"/>
      <c r="G40" s="714"/>
      <c r="H40" s="715"/>
      <c r="I40" s="732"/>
      <c r="J40" s="714"/>
      <c r="K40" s="715"/>
      <c r="L40" s="732"/>
    </row>
    <row r="41" spans="1:12" ht="33.75" customHeight="1">
      <c r="A41" s="856"/>
      <c r="B41" s="858"/>
      <c r="C41" s="750">
        <v>2.5</v>
      </c>
      <c r="D41" s="743">
        <v>2.58</v>
      </c>
      <c r="E41" s="749">
        <v>4.03</v>
      </c>
      <c r="F41" s="753">
        <v>4.2</v>
      </c>
      <c r="G41" s="692">
        <f t="shared" si="0"/>
        <v>45.08</v>
      </c>
      <c r="H41" s="693">
        <f t="shared" si="1"/>
        <v>62.42</v>
      </c>
      <c r="I41" s="695">
        <f t="shared" si="2"/>
        <v>107.5</v>
      </c>
      <c r="J41" s="692">
        <f>ROUND(D41*D$12,2)</f>
        <v>46.52</v>
      </c>
      <c r="K41" s="693">
        <f>ROUND(F41*F$12,2)</f>
        <v>65.06</v>
      </c>
      <c r="L41" s="695">
        <f>J41+K41</f>
        <v>111.58000000000001</v>
      </c>
    </row>
    <row r="42" spans="1:12" ht="10.5" customHeight="1">
      <c r="A42" s="855" t="s">
        <v>190</v>
      </c>
      <c r="B42" s="857" t="s">
        <v>173</v>
      </c>
      <c r="C42" s="711"/>
      <c r="D42" s="668"/>
      <c r="E42" s="712"/>
      <c r="F42" s="713"/>
      <c r="G42" s="714"/>
      <c r="H42" s="715"/>
      <c r="I42" s="732"/>
      <c r="J42" s="669"/>
      <c r="K42" s="668"/>
      <c r="L42" s="740"/>
    </row>
    <row r="43" spans="1:12" ht="48.75" customHeight="1">
      <c r="A43" s="856"/>
      <c r="B43" s="858"/>
      <c r="C43" s="752">
        <v>2.48</v>
      </c>
      <c r="D43" s="721" t="s">
        <v>166</v>
      </c>
      <c r="E43" s="745">
        <v>3.88</v>
      </c>
      <c r="F43" s="723" t="s">
        <v>166</v>
      </c>
      <c r="G43" s="692">
        <f t="shared" si="0"/>
        <v>44.71</v>
      </c>
      <c r="H43" s="693">
        <f t="shared" si="1"/>
        <v>60.1</v>
      </c>
      <c r="I43" s="695">
        <f t="shared" si="2"/>
        <v>104.81</v>
      </c>
      <c r="J43" s="731" t="s">
        <v>166</v>
      </c>
      <c r="K43" s="729" t="s">
        <v>166</v>
      </c>
      <c r="L43" s="741" t="str">
        <f>J43</f>
        <v>х</v>
      </c>
    </row>
    <row r="44" spans="1:12" ht="17.25" customHeight="1">
      <c r="A44" s="855" t="s">
        <v>191</v>
      </c>
      <c r="B44" s="857" t="s">
        <v>210</v>
      </c>
      <c r="C44" s="711"/>
      <c r="D44" s="668"/>
      <c r="E44" s="712"/>
      <c r="F44" s="713"/>
      <c r="G44" s="714"/>
      <c r="H44" s="715"/>
      <c r="I44" s="732"/>
      <c r="J44" s="669"/>
      <c r="K44" s="668"/>
      <c r="L44" s="740"/>
    </row>
    <row r="45" spans="1:12" ht="42.75" customHeight="1">
      <c r="A45" s="856"/>
      <c r="B45" s="858"/>
      <c r="C45" s="748">
        <v>3.79</v>
      </c>
      <c r="D45" s="729" t="s">
        <v>166</v>
      </c>
      <c r="E45" s="743">
        <v>3.79</v>
      </c>
      <c r="F45" s="730" t="s">
        <v>166</v>
      </c>
      <c r="G45" s="692">
        <f t="shared" si="0"/>
        <v>68.33</v>
      </c>
      <c r="H45" s="693">
        <f t="shared" si="1"/>
        <v>58.71</v>
      </c>
      <c r="I45" s="695">
        <f t="shared" si="2"/>
        <v>127.03999999999999</v>
      </c>
      <c r="J45" s="731" t="s">
        <v>166</v>
      </c>
      <c r="K45" s="729" t="s">
        <v>166</v>
      </c>
      <c r="L45" s="741" t="str">
        <f>J45</f>
        <v>х</v>
      </c>
    </row>
    <row r="46" spans="1:12" ht="31.5" customHeight="1">
      <c r="A46" s="859" t="s">
        <v>294</v>
      </c>
      <c r="B46" s="861" t="s">
        <v>279</v>
      </c>
      <c r="C46" s="720"/>
      <c r="D46" s="722"/>
      <c r="E46" s="778"/>
      <c r="F46" s="726"/>
      <c r="G46" s="724"/>
      <c r="H46" s="725"/>
      <c r="I46" s="734"/>
      <c r="J46" s="724"/>
      <c r="K46" s="725"/>
      <c r="L46" s="734"/>
    </row>
    <row r="47" spans="1:12" ht="31.5" customHeight="1" thickBot="1">
      <c r="A47" s="860"/>
      <c r="B47" s="862"/>
      <c r="C47" s="719" t="s">
        <v>166</v>
      </c>
      <c r="D47" s="754">
        <v>2.41</v>
      </c>
      <c r="E47" s="770" t="s">
        <v>166</v>
      </c>
      <c r="F47" s="771">
        <v>3.47</v>
      </c>
      <c r="G47" s="682"/>
      <c r="H47" s="718"/>
      <c r="I47" s="728"/>
      <c r="J47" s="682">
        <f>ROUND(D47*D$12,2)</f>
        <v>43.45</v>
      </c>
      <c r="K47" s="718">
        <f>ROUND(F47*F$12,2)</f>
        <v>53.75</v>
      </c>
      <c r="L47" s="728">
        <f>J47+K47</f>
        <v>97.2</v>
      </c>
    </row>
    <row r="48" spans="1:12" ht="31.5" customHeight="1" thickBot="1">
      <c r="A48" s="511" t="s">
        <v>192</v>
      </c>
      <c r="B48" s="824" t="s">
        <v>298</v>
      </c>
      <c r="C48" s="799"/>
      <c r="D48" s="799"/>
      <c r="E48" s="799"/>
      <c r="F48" s="799"/>
      <c r="G48" s="799"/>
      <c r="H48" s="799"/>
      <c r="I48" s="799"/>
      <c r="J48" s="799"/>
      <c r="K48" s="799"/>
      <c r="L48" s="799"/>
    </row>
    <row r="49" spans="1:12" ht="30.75" customHeight="1">
      <c r="A49" s="767" t="s">
        <v>193</v>
      </c>
      <c r="B49" s="242" t="s">
        <v>297</v>
      </c>
      <c r="C49" s="255">
        <v>0.2</v>
      </c>
      <c r="D49" s="546" t="s">
        <v>166</v>
      </c>
      <c r="E49" s="546" t="s">
        <v>166</v>
      </c>
      <c r="F49" s="546" t="s">
        <v>166</v>
      </c>
      <c r="G49" s="591"/>
      <c r="H49" s="592"/>
      <c r="I49" s="562">
        <f>ROUND(C49*C12,2)</f>
        <v>3.61</v>
      </c>
      <c r="J49" s="591"/>
      <c r="K49" s="592"/>
      <c r="L49" s="601"/>
    </row>
    <row r="50" spans="1:12" ht="31.5" customHeight="1" thickBot="1">
      <c r="A50" s="768" t="s">
        <v>194</v>
      </c>
      <c r="B50" s="769" t="s">
        <v>299</v>
      </c>
      <c r="C50" s="249">
        <v>0.4</v>
      </c>
      <c r="D50" s="521" t="s">
        <v>166</v>
      </c>
      <c r="E50" s="521" t="s">
        <v>166</v>
      </c>
      <c r="F50" s="521" t="s">
        <v>166</v>
      </c>
      <c r="G50" s="593"/>
      <c r="H50" s="553"/>
      <c r="I50" s="590">
        <f>ROUND(C50*C$12,2)</f>
        <v>7.21</v>
      </c>
      <c r="J50" s="593"/>
      <c r="K50" s="553"/>
      <c r="L50" s="602"/>
    </row>
    <row r="51" spans="1:12" ht="31.5" customHeight="1">
      <c r="A51" s="763"/>
      <c r="B51" s="764"/>
      <c r="C51" s="760"/>
      <c r="D51" s="765"/>
      <c r="E51" s="760"/>
      <c r="F51" s="766"/>
      <c r="G51" s="759"/>
      <c r="H51" s="759"/>
      <c r="I51" s="761"/>
      <c r="J51" s="759"/>
      <c r="K51" s="759"/>
      <c r="L51" s="761"/>
    </row>
    <row r="52" spans="2:12" ht="36.75" customHeight="1">
      <c r="B52" s="535" t="s">
        <v>226</v>
      </c>
      <c r="C52" s="483"/>
      <c r="E52" s="535" t="s">
        <v>227</v>
      </c>
      <c r="J52" s="12"/>
      <c r="K52" s="12"/>
      <c r="L52" s="12"/>
    </row>
    <row r="53" spans="10:12" ht="29.25" customHeight="1">
      <c r="J53" s="12"/>
      <c r="K53" s="12"/>
      <c r="L53" s="12"/>
    </row>
    <row r="54" spans="2:12" ht="19.5" customHeight="1">
      <c r="B54" s="536" t="s">
        <v>228</v>
      </c>
      <c r="C54" s="522"/>
      <c r="D54" s="522"/>
      <c r="E54" s="522"/>
      <c r="F54" s="522"/>
      <c r="G54" s="522"/>
      <c r="J54" s="12"/>
      <c r="K54" s="12"/>
      <c r="L54" s="12"/>
    </row>
    <row r="55" spans="2:12" ht="32.25" customHeight="1">
      <c r="B55" s="700" t="s">
        <v>100</v>
      </c>
      <c r="C55" s="698"/>
      <c r="D55" s="698"/>
      <c r="E55" s="697" t="s">
        <v>300</v>
      </c>
      <c r="F55" s="699"/>
      <c r="G55" s="522"/>
      <c r="J55" s="12"/>
      <c r="K55" s="12"/>
      <c r="L55" s="12"/>
    </row>
    <row r="56" spans="2:12" ht="19.5" customHeight="1">
      <c r="B56" s="534"/>
      <c r="C56" s="522"/>
      <c r="D56" s="522"/>
      <c r="E56" s="534"/>
      <c r="G56" s="522"/>
      <c r="J56" s="12"/>
      <c r="K56" s="12"/>
      <c r="L56" s="12"/>
    </row>
    <row r="57" spans="2:12" ht="19.5" customHeight="1">
      <c r="B57" s="534" t="s">
        <v>258</v>
      </c>
      <c r="C57" s="522"/>
      <c r="D57" s="522"/>
      <c r="E57" s="534" t="s">
        <v>259</v>
      </c>
      <c r="G57" s="522"/>
      <c r="J57" s="12"/>
      <c r="K57" s="12"/>
      <c r="L57" s="12"/>
    </row>
    <row r="58" spans="10:12" ht="19.5" customHeight="1">
      <c r="J58" s="12"/>
      <c r="K58" s="12"/>
      <c r="L58" s="12"/>
    </row>
    <row r="59" spans="10:12" ht="19.5" customHeight="1">
      <c r="J59" s="12"/>
      <c r="K59" s="12"/>
      <c r="L59" s="12"/>
    </row>
    <row r="60" spans="2:12" ht="19.5" customHeight="1">
      <c r="B60" s="537"/>
      <c r="J60" s="12"/>
      <c r="K60" s="12"/>
      <c r="L60" s="12"/>
    </row>
    <row r="61" spans="2:12" ht="19.5" customHeight="1">
      <c r="B61" s="537"/>
      <c r="J61" s="12"/>
      <c r="K61" s="12"/>
      <c r="L61" s="12"/>
    </row>
    <row r="62" spans="10:12" ht="19.5" customHeight="1">
      <c r="J62" s="12"/>
      <c r="K62" s="12"/>
      <c r="L62" s="12"/>
    </row>
    <row r="63" spans="10:12" ht="19.5" customHeight="1">
      <c r="J63" s="12"/>
      <c r="K63" s="12"/>
      <c r="L63" s="12"/>
    </row>
    <row r="64" spans="10:12" ht="19.5" customHeight="1">
      <c r="J64" s="12"/>
      <c r="K64" s="12"/>
      <c r="L64" s="12"/>
    </row>
    <row r="65" spans="10:12" ht="19.5" customHeight="1">
      <c r="J65" s="12"/>
      <c r="K65" s="12"/>
      <c r="L65" s="12"/>
    </row>
    <row r="66" spans="10:12" ht="19.5" customHeight="1">
      <c r="J66" s="12"/>
      <c r="K66" s="12"/>
      <c r="L66" s="12"/>
    </row>
    <row r="67" spans="10:12" ht="19.5" customHeight="1">
      <c r="J67" s="12"/>
      <c r="K67" s="12"/>
      <c r="L67" s="12"/>
    </row>
    <row r="68" spans="10:12" ht="19.5" customHeight="1">
      <c r="J68" s="12"/>
      <c r="K68" s="12"/>
      <c r="L68" s="12"/>
    </row>
    <row r="69" spans="10:12" ht="19.5" customHeight="1">
      <c r="J69" s="12"/>
      <c r="K69" s="12"/>
      <c r="L69" s="12"/>
    </row>
    <row r="70" spans="10:12" ht="19.5" customHeight="1">
      <c r="J70" s="12"/>
      <c r="K70" s="12"/>
      <c r="L70" s="12"/>
    </row>
    <row r="71" spans="10:12" ht="19.5" customHeight="1">
      <c r="J71" s="12"/>
      <c r="K71" s="12"/>
      <c r="L71" s="12"/>
    </row>
    <row r="72" spans="10:12" ht="19.5" customHeight="1">
      <c r="J72" s="12"/>
      <c r="K72" s="12"/>
      <c r="L72" s="12"/>
    </row>
    <row r="73" spans="10:12" ht="19.5" customHeight="1">
      <c r="J73" s="12"/>
      <c r="K73" s="12"/>
      <c r="L73" s="12"/>
    </row>
    <row r="74" spans="10:12" ht="19.5" customHeight="1">
      <c r="J74" s="12"/>
      <c r="K74" s="12"/>
      <c r="L74" s="12"/>
    </row>
    <row r="75" spans="10:12" ht="19.5" customHeight="1">
      <c r="J75" s="12"/>
      <c r="K75" s="12"/>
      <c r="L75" s="12"/>
    </row>
    <row r="76" spans="10:12" ht="19.5" customHeight="1">
      <c r="J76" s="12"/>
      <c r="K76" s="12"/>
      <c r="L76" s="12"/>
    </row>
    <row r="77" spans="10:12" ht="19.5" customHeight="1">
      <c r="J77" s="12"/>
      <c r="K77" s="12"/>
      <c r="L77" s="12"/>
    </row>
    <row r="78" spans="10:12" ht="19.5" customHeight="1">
      <c r="J78" s="12"/>
      <c r="K78" s="12"/>
      <c r="L78" s="12"/>
    </row>
    <row r="79" spans="10:12" ht="19.5" customHeight="1">
      <c r="J79" s="12"/>
      <c r="K79" s="12"/>
      <c r="L79" s="12"/>
    </row>
    <row r="80" spans="10:12" ht="19.5" customHeight="1">
      <c r="J80" s="12"/>
      <c r="K80" s="12"/>
      <c r="L80" s="12"/>
    </row>
    <row r="81" spans="10:12" ht="25.5" customHeight="1">
      <c r="J81" s="12"/>
      <c r="K81" s="12"/>
      <c r="L81" s="12"/>
    </row>
    <row r="82" spans="10:12" ht="19.5" customHeight="1">
      <c r="J82" s="12"/>
      <c r="K82" s="12"/>
      <c r="L82" s="12"/>
    </row>
    <row r="83" spans="10:12" ht="28.5" customHeight="1">
      <c r="J83" s="12"/>
      <c r="K83" s="12"/>
      <c r="L83" s="12"/>
    </row>
    <row r="84" spans="10:12" ht="19.5" customHeight="1">
      <c r="J84" s="12"/>
      <c r="K84" s="12"/>
      <c r="L84" s="12"/>
    </row>
    <row r="87" ht="39" customHeight="1"/>
  </sheetData>
  <mergeCells count="41">
    <mergeCell ref="B48:L48"/>
    <mergeCell ref="A44:A45"/>
    <mergeCell ref="B44:B45"/>
    <mergeCell ref="A46:A47"/>
    <mergeCell ref="B46:B47"/>
    <mergeCell ref="A40:A41"/>
    <mergeCell ref="B40:B41"/>
    <mergeCell ref="A42:A43"/>
    <mergeCell ref="B42:B43"/>
    <mergeCell ref="A33:A34"/>
    <mergeCell ref="B33:B34"/>
    <mergeCell ref="B37:L37"/>
    <mergeCell ref="A38:A39"/>
    <mergeCell ref="B38:B39"/>
    <mergeCell ref="A29:A30"/>
    <mergeCell ref="B29:B30"/>
    <mergeCell ref="A31:A32"/>
    <mergeCell ref="B31:B32"/>
    <mergeCell ref="A25:A26"/>
    <mergeCell ref="B25:B26"/>
    <mergeCell ref="A27:A28"/>
    <mergeCell ref="B27:B28"/>
    <mergeCell ref="A21:A22"/>
    <mergeCell ref="B21:B22"/>
    <mergeCell ref="A23:A24"/>
    <mergeCell ref="B23:B24"/>
    <mergeCell ref="B16:L16"/>
    <mergeCell ref="A17:A18"/>
    <mergeCell ref="B17:B18"/>
    <mergeCell ref="A19:A20"/>
    <mergeCell ref="B19:B20"/>
    <mergeCell ref="A13:A15"/>
    <mergeCell ref="B13:B15"/>
    <mergeCell ref="C13:F13"/>
    <mergeCell ref="G13:L13"/>
    <mergeCell ref="G14:I14"/>
    <mergeCell ref="J14:L14"/>
    <mergeCell ref="B4:L4"/>
    <mergeCell ref="A5:L5"/>
    <mergeCell ref="A7:L7"/>
    <mergeCell ref="A8:L8"/>
  </mergeCells>
  <printOptions/>
  <pageMargins left="0.31" right="0.22" top="0.5" bottom="0.52" header="0.5" footer="0.5"/>
  <pageSetup horizontalDpi="600" verticalDpi="600" orientation="landscape" paperSize="9" scale="85" r:id="rId1"/>
  <rowBreaks count="2" manualBreakCount="2">
    <brk id="24" max="255" man="1"/>
    <brk id="4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84"/>
  <sheetViews>
    <sheetView view="pageBreakPreview" zoomScaleSheetLayoutView="100" workbookViewId="0" topLeftCell="A25">
      <selection activeCell="A25" sqref="A1:IV16384"/>
    </sheetView>
  </sheetViews>
  <sheetFormatPr defaultColWidth="9.00390625" defaultRowHeight="12.75"/>
  <cols>
    <col min="1" max="1" width="5.875" style="515" customWidth="1"/>
    <col min="2" max="2" width="54.375" style="211" customWidth="1"/>
    <col min="3" max="3" width="11.125" style="211" customWidth="1"/>
    <col min="4" max="4" width="11.625" style="211" customWidth="1"/>
    <col min="5" max="5" width="11.25390625" style="211" customWidth="1"/>
    <col min="6" max="6" width="11.375" style="211" customWidth="1"/>
    <col min="7" max="7" width="11.875" style="211" customWidth="1"/>
    <col min="8" max="8" width="9.375" style="211" customWidth="1"/>
    <col min="9" max="9" width="9.625" style="211" customWidth="1"/>
    <col min="10" max="10" width="9.00390625" style="211" customWidth="1"/>
    <col min="11" max="11" width="9.375" style="211" customWidth="1"/>
    <col min="12" max="12" width="9.875" style="211" customWidth="1"/>
    <col min="13" max="13" width="6.25390625" style="211" customWidth="1"/>
    <col min="14" max="16384" width="9.125" style="211" customWidth="1"/>
  </cols>
  <sheetData>
    <row r="1" spans="1:12" ht="15.75">
      <c r="A1" s="522"/>
      <c r="B1" s="522"/>
      <c r="C1" s="522"/>
      <c r="D1" s="522"/>
      <c r="H1" s="523" t="s">
        <v>216</v>
      </c>
      <c r="I1" s="524"/>
      <c r="L1" s="524"/>
    </row>
    <row r="2" spans="1:12" ht="16.5">
      <c r="A2" s="522"/>
      <c r="B2" s="522"/>
      <c r="C2" s="522"/>
      <c r="D2" s="522"/>
      <c r="H2" s="525" t="s">
        <v>302</v>
      </c>
      <c r="I2" s="526"/>
      <c r="L2" s="526"/>
    </row>
    <row r="3" spans="1:12" ht="16.5">
      <c r="A3" s="522"/>
      <c r="B3" s="522"/>
      <c r="C3" s="522"/>
      <c r="D3" s="522"/>
      <c r="H3" s="525" t="s">
        <v>221</v>
      </c>
      <c r="I3" s="526"/>
      <c r="L3" s="526"/>
    </row>
    <row r="4" spans="1:12" ht="18.75">
      <c r="A4" s="522"/>
      <c r="B4" s="823" t="s">
        <v>217</v>
      </c>
      <c r="C4" s="823"/>
      <c r="D4" s="823"/>
      <c r="E4" s="823"/>
      <c r="F4" s="823"/>
      <c r="G4" s="823"/>
      <c r="H4" s="823"/>
      <c r="I4" s="823"/>
      <c r="J4" s="823"/>
      <c r="K4" s="823"/>
      <c r="L4" s="823"/>
    </row>
    <row r="5" spans="1:12" ht="16.5">
      <c r="A5" s="788" t="s">
        <v>304</v>
      </c>
      <c r="B5" s="788"/>
      <c r="C5" s="788"/>
      <c r="D5" s="788"/>
      <c r="E5" s="788"/>
      <c r="F5" s="788"/>
      <c r="G5" s="788"/>
      <c r="H5" s="788"/>
      <c r="I5" s="788"/>
      <c r="J5" s="788"/>
      <c r="K5" s="788"/>
      <c r="L5" s="788"/>
    </row>
    <row r="6" spans="1:19" ht="16.5">
      <c r="A6" s="784" t="s">
        <v>303</v>
      </c>
      <c r="B6" s="784"/>
      <c r="C6" s="784"/>
      <c r="D6" s="784"/>
      <c r="E6" s="784"/>
      <c r="F6" s="784"/>
      <c r="G6" s="784"/>
      <c r="H6" s="784"/>
      <c r="I6" s="784"/>
      <c r="J6" s="784"/>
      <c r="K6" s="784"/>
      <c r="L6" s="784"/>
      <c r="M6" s="659"/>
      <c r="N6" s="659"/>
      <c r="O6" s="659"/>
      <c r="P6" s="659"/>
      <c r="Q6" s="659"/>
      <c r="R6" s="659"/>
      <c r="S6" s="659"/>
    </row>
    <row r="7" spans="1:12" ht="16.5" customHeight="1">
      <c r="A7" s="788" t="s">
        <v>301</v>
      </c>
      <c r="B7" s="788"/>
      <c r="C7" s="788"/>
      <c r="D7" s="788"/>
      <c r="E7" s="788"/>
      <c r="F7" s="788"/>
      <c r="G7" s="788"/>
      <c r="H7" s="788"/>
      <c r="I7" s="788"/>
      <c r="J7" s="788"/>
      <c r="K7" s="788"/>
      <c r="L7" s="788"/>
    </row>
    <row r="8" spans="1:12" ht="16.5">
      <c r="A8" s="788" t="s">
        <v>305</v>
      </c>
      <c r="B8" s="788"/>
      <c r="C8" s="788"/>
      <c r="D8" s="788"/>
      <c r="E8" s="788"/>
      <c r="F8" s="788"/>
      <c r="G8" s="788"/>
      <c r="H8" s="788"/>
      <c r="I8" s="788"/>
      <c r="J8" s="788"/>
      <c r="K8" s="788"/>
      <c r="L8" s="788"/>
    </row>
    <row r="9" spans="1:6" ht="16.5">
      <c r="A9" s="522"/>
      <c r="B9" s="696" t="s">
        <v>262</v>
      </c>
      <c r="C9" s="522"/>
      <c r="D9" s="522"/>
      <c r="E9" s="522"/>
      <c r="F9" s="522"/>
    </row>
    <row r="10" spans="1:6" ht="16.5">
      <c r="A10" s="522"/>
      <c r="B10" s="696" t="s">
        <v>263</v>
      </c>
      <c r="C10" s="522"/>
      <c r="D10" s="522"/>
      <c r="F10" s="527">
        <v>7.5</v>
      </c>
    </row>
    <row r="11" spans="1:6" ht="16.5">
      <c r="A11" s="522"/>
      <c r="B11" s="696" t="s">
        <v>264</v>
      </c>
      <c r="C11" s="522"/>
      <c r="D11" s="522"/>
      <c r="E11" s="522"/>
      <c r="F11" s="522"/>
    </row>
    <row r="12" spans="3:9" ht="13.5" thickBot="1">
      <c r="C12" s="538">
        <v>16.87</v>
      </c>
      <c r="D12" s="538">
        <v>16.87</v>
      </c>
      <c r="E12" s="538">
        <v>14.49</v>
      </c>
      <c r="F12" s="538">
        <v>14.49</v>
      </c>
      <c r="I12" s="538">
        <v>8.44</v>
      </c>
    </row>
    <row r="13" spans="1:12" ht="36" customHeight="1" thickBot="1">
      <c r="A13" s="868" t="s">
        <v>143</v>
      </c>
      <c r="B13" s="810" t="s">
        <v>169</v>
      </c>
      <c r="C13" s="806" t="s">
        <v>260</v>
      </c>
      <c r="D13" s="819"/>
      <c r="E13" s="819"/>
      <c r="F13" s="807"/>
      <c r="G13" s="806" t="s">
        <v>215</v>
      </c>
      <c r="H13" s="819"/>
      <c r="I13" s="819"/>
      <c r="J13" s="819"/>
      <c r="K13" s="819"/>
      <c r="L13" s="807"/>
    </row>
    <row r="14" spans="1:12" ht="69" customHeight="1">
      <c r="A14" s="869"/>
      <c r="B14" s="871"/>
      <c r="C14" s="555" t="s">
        <v>233</v>
      </c>
      <c r="D14" s="540" t="s">
        <v>167</v>
      </c>
      <c r="E14" s="540" t="s">
        <v>236</v>
      </c>
      <c r="F14" s="541" t="s">
        <v>167</v>
      </c>
      <c r="G14" s="872" t="s">
        <v>211</v>
      </c>
      <c r="H14" s="873"/>
      <c r="I14" s="874"/>
      <c r="J14" s="872" t="s">
        <v>167</v>
      </c>
      <c r="K14" s="873"/>
      <c r="L14" s="874"/>
    </row>
    <row r="15" spans="1:12" ht="67.5" customHeight="1" thickBot="1">
      <c r="A15" s="870"/>
      <c r="B15" s="811"/>
      <c r="C15" s="556" t="s">
        <v>212</v>
      </c>
      <c r="D15" s="277" t="s">
        <v>212</v>
      </c>
      <c r="E15" s="277" t="s">
        <v>234</v>
      </c>
      <c r="F15" s="278" t="s">
        <v>235</v>
      </c>
      <c r="G15" s="276" t="s">
        <v>213</v>
      </c>
      <c r="H15" s="277" t="s">
        <v>214</v>
      </c>
      <c r="I15" s="278" t="s">
        <v>84</v>
      </c>
      <c r="J15" s="595" t="s">
        <v>213</v>
      </c>
      <c r="K15" s="596" t="s">
        <v>214</v>
      </c>
      <c r="L15" s="278" t="s">
        <v>84</v>
      </c>
    </row>
    <row r="16" spans="1:12" ht="24.75" customHeight="1" thickBot="1">
      <c r="A16" s="782">
        <v>1</v>
      </c>
      <c r="B16" s="867" t="s">
        <v>177</v>
      </c>
      <c r="C16" s="816"/>
      <c r="D16" s="816"/>
      <c r="E16" s="816"/>
      <c r="F16" s="816"/>
      <c r="G16" s="816"/>
      <c r="H16" s="816"/>
      <c r="I16" s="816"/>
      <c r="J16" s="816"/>
      <c r="K16" s="816"/>
      <c r="L16" s="816"/>
    </row>
    <row r="17" spans="1:12" ht="19.5" customHeight="1">
      <c r="A17" s="865" t="s">
        <v>179</v>
      </c>
      <c r="B17" s="866" t="s">
        <v>271</v>
      </c>
      <c r="C17" s="779"/>
      <c r="D17" s="706"/>
      <c r="E17" s="706"/>
      <c r="F17" s="707"/>
      <c r="G17" s="708"/>
      <c r="H17" s="709"/>
      <c r="I17" s="710"/>
      <c r="J17" s="690"/>
      <c r="K17" s="709"/>
      <c r="L17" s="710"/>
    </row>
    <row r="18" spans="1:12" ht="24" customHeight="1">
      <c r="A18" s="856"/>
      <c r="B18" s="858"/>
      <c r="C18" s="780"/>
      <c r="D18" s="743">
        <v>5.71</v>
      </c>
      <c r="E18" s="749"/>
      <c r="F18" s="744">
        <v>9.26</v>
      </c>
      <c r="G18" s="692"/>
      <c r="H18" s="693"/>
      <c r="I18" s="695"/>
      <c r="J18" s="703">
        <f>ROUND(D18*D$12,2)</f>
        <v>96.33</v>
      </c>
      <c r="K18" s="693">
        <f>ROUND(F18*F$12,2)</f>
        <v>134.18</v>
      </c>
      <c r="L18" s="695">
        <f>J18+K18</f>
        <v>230.51</v>
      </c>
    </row>
    <row r="19" spans="1:12" ht="23.25" customHeight="1">
      <c r="A19" s="855" t="s">
        <v>180</v>
      </c>
      <c r="B19" s="857" t="s">
        <v>273</v>
      </c>
      <c r="C19" s="781"/>
      <c r="D19" s="745"/>
      <c r="E19" s="751"/>
      <c r="F19" s="746"/>
      <c r="G19" s="724"/>
      <c r="H19" s="725"/>
      <c r="I19" s="734"/>
      <c r="J19" s="747"/>
      <c r="K19" s="725"/>
      <c r="L19" s="734"/>
    </row>
    <row r="20" spans="1:12" ht="21.75" customHeight="1">
      <c r="A20" s="856"/>
      <c r="B20" s="858"/>
      <c r="C20" s="780">
        <v>5.36</v>
      </c>
      <c r="D20" s="745"/>
      <c r="E20" s="749">
        <v>8.5</v>
      </c>
      <c r="F20" s="746"/>
      <c r="G20" s="692">
        <f>ROUND(C20*C$12,2)</f>
        <v>90.42</v>
      </c>
      <c r="H20" s="693">
        <f>ROUND(E20*E$12,2)</f>
        <v>123.17</v>
      </c>
      <c r="I20" s="695">
        <f>G20+H20</f>
        <v>213.59</v>
      </c>
      <c r="J20" s="747"/>
      <c r="K20" s="725"/>
      <c r="L20" s="734"/>
    </row>
    <row r="21" spans="1:12" ht="16.5" customHeight="1">
      <c r="A21" s="855" t="s">
        <v>181</v>
      </c>
      <c r="B21" s="857" t="s">
        <v>272</v>
      </c>
      <c r="C21" s="735"/>
      <c r="D21" s="712"/>
      <c r="E21" s="712"/>
      <c r="F21" s="670"/>
      <c r="G21" s="714"/>
      <c r="H21" s="715"/>
      <c r="I21" s="670"/>
      <c r="J21" s="714"/>
      <c r="K21" s="715"/>
      <c r="L21" s="732"/>
    </row>
    <row r="22" spans="1:12" ht="42" customHeight="1">
      <c r="A22" s="856"/>
      <c r="B22" s="858"/>
      <c r="C22" s="762">
        <v>7.5</v>
      </c>
      <c r="D22" s="743">
        <v>8.72</v>
      </c>
      <c r="E22" s="749">
        <v>7.5</v>
      </c>
      <c r="F22" s="744">
        <v>8.72</v>
      </c>
      <c r="G22" s="692">
        <f>ROUND(C22*C$12,2)</f>
        <v>126.53</v>
      </c>
      <c r="H22" s="693">
        <f>ROUND(E22*E$12,2)</f>
        <v>108.68</v>
      </c>
      <c r="I22" s="702">
        <f>G22+H22</f>
        <v>235.21</v>
      </c>
      <c r="J22" s="692">
        <f>ROUND(D22*D$12,2)</f>
        <v>147.11</v>
      </c>
      <c r="K22" s="693">
        <f>ROUND(F22*F$12,2)</f>
        <v>126.35</v>
      </c>
      <c r="L22" s="695">
        <f>J22+K22</f>
        <v>273.46000000000004</v>
      </c>
    </row>
    <row r="23" spans="1:12" ht="22.5" customHeight="1">
      <c r="A23" s="855" t="s">
        <v>182</v>
      </c>
      <c r="B23" s="857" t="s">
        <v>274</v>
      </c>
      <c r="C23" s="735"/>
      <c r="D23" s="668"/>
      <c r="E23" s="668"/>
      <c r="F23" s="713"/>
      <c r="G23" s="714"/>
      <c r="H23" s="668"/>
      <c r="I23" s="732"/>
      <c r="J23" s="669"/>
      <c r="K23" s="668"/>
      <c r="L23" s="670"/>
    </row>
    <row r="24" spans="1:12" ht="36" customHeight="1">
      <c r="A24" s="856"/>
      <c r="B24" s="858"/>
      <c r="C24" s="780">
        <v>7.31</v>
      </c>
      <c r="D24" s="729" t="s">
        <v>166</v>
      </c>
      <c r="E24" s="729" t="s">
        <v>166</v>
      </c>
      <c r="F24" s="730" t="s">
        <v>166</v>
      </c>
      <c r="G24" s="692">
        <f>ROUND(C24*C$12,2)</f>
        <v>123.32</v>
      </c>
      <c r="H24" s="729" t="s">
        <v>166</v>
      </c>
      <c r="I24" s="695">
        <f>G24</f>
        <v>123.32</v>
      </c>
      <c r="J24" s="731" t="s">
        <v>166</v>
      </c>
      <c r="K24" s="729" t="s">
        <v>166</v>
      </c>
      <c r="L24" s="702" t="s">
        <v>166</v>
      </c>
    </row>
    <row r="25" spans="1:12" ht="12.75" customHeight="1">
      <c r="A25" s="855" t="s">
        <v>183</v>
      </c>
      <c r="B25" s="857" t="s">
        <v>202</v>
      </c>
      <c r="C25" s="735"/>
      <c r="D25" s="668"/>
      <c r="E25" s="712"/>
      <c r="F25" s="713"/>
      <c r="G25" s="714"/>
      <c r="H25" s="715"/>
      <c r="I25" s="732"/>
      <c r="J25" s="669"/>
      <c r="K25" s="668"/>
      <c r="L25" s="670"/>
    </row>
    <row r="26" spans="1:12" ht="35.25" customHeight="1">
      <c r="A26" s="856"/>
      <c r="B26" s="858"/>
      <c r="C26" s="762">
        <v>5.6</v>
      </c>
      <c r="D26" s="729"/>
      <c r="E26" s="749">
        <v>5.6</v>
      </c>
      <c r="F26" s="730"/>
      <c r="G26" s="692">
        <f>ROUND(C26*C$12,2)</f>
        <v>94.47</v>
      </c>
      <c r="H26" s="693">
        <f>ROUND(E26*E$12,2)</f>
        <v>81.14</v>
      </c>
      <c r="I26" s="695">
        <f>G26+H26</f>
        <v>175.61</v>
      </c>
      <c r="J26" s="731" t="s">
        <v>166</v>
      </c>
      <c r="K26" s="729" t="s">
        <v>166</v>
      </c>
      <c r="L26" s="702" t="s">
        <v>166</v>
      </c>
    </row>
    <row r="27" spans="1:12" ht="9.75" customHeight="1">
      <c r="A27" s="855" t="s">
        <v>184</v>
      </c>
      <c r="B27" s="857" t="s">
        <v>275</v>
      </c>
      <c r="C27" s="735"/>
      <c r="D27" s="668"/>
      <c r="E27" s="668"/>
      <c r="F27" s="713"/>
      <c r="G27" s="714"/>
      <c r="H27" s="668"/>
      <c r="I27" s="732"/>
      <c r="J27" s="669"/>
      <c r="K27" s="668"/>
      <c r="L27" s="670"/>
    </row>
    <row r="28" spans="1:12" ht="37.5" customHeight="1">
      <c r="A28" s="856"/>
      <c r="B28" s="858"/>
      <c r="C28" s="780">
        <v>3.22</v>
      </c>
      <c r="D28" s="721" t="s">
        <v>166</v>
      </c>
      <c r="E28" s="721" t="s">
        <v>166</v>
      </c>
      <c r="F28" s="723" t="s">
        <v>166</v>
      </c>
      <c r="G28" s="692">
        <f>ROUND(C28*C$12,2)</f>
        <v>54.32</v>
      </c>
      <c r="H28" s="729" t="s">
        <v>166</v>
      </c>
      <c r="I28" s="695">
        <f>G28</f>
        <v>54.32</v>
      </c>
      <c r="J28" s="731" t="s">
        <v>166</v>
      </c>
      <c r="K28" s="729" t="s">
        <v>166</v>
      </c>
      <c r="L28" s="702" t="s">
        <v>166</v>
      </c>
    </row>
    <row r="29" spans="1:12" ht="14.25" customHeight="1">
      <c r="A29" s="855" t="s">
        <v>185</v>
      </c>
      <c r="B29" s="857" t="s">
        <v>276</v>
      </c>
      <c r="C29" s="735"/>
      <c r="D29" s="668"/>
      <c r="E29" s="712"/>
      <c r="F29" s="713"/>
      <c r="G29" s="714"/>
      <c r="H29" s="715"/>
      <c r="I29" s="670"/>
      <c r="J29" s="669"/>
      <c r="K29" s="668"/>
      <c r="L29" s="670"/>
    </row>
    <row r="30" spans="1:12" ht="18" customHeight="1">
      <c r="A30" s="856"/>
      <c r="B30" s="858"/>
      <c r="C30" s="780">
        <v>3.93</v>
      </c>
      <c r="D30" s="729"/>
      <c r="E30" s="743">
        <v>5.35</v>
      </c>
      <c r="F30" s="730"/>
      <c r="G30" s="724">
        <f>ROUND(C30*C$12,2)</f>
        <v>66.3</v>
      </c>
      <c r="H30" s="725">
        <f>ROUND(E30*E$12,2)</f>
        <v>77.52</v>
      </c>
      <c r="I30" s="726">
        <f>G30+H30</f>
        <v>143.82</v>
      </c>
      <c r="J30" s="727" t="s">
        <v>166</v>
      </c>
      <c r="K30" s="721" t="s">
        <v>166</v>
      </c>
      <c r="L30" s="726" t="s">
        <v>166</v>
      </c>
    </row>
    <row r="31" spans="1:12" ht="12" customHeight="1">
      <c r="A31" s="855" t="s">
        <v>186</v>
      </c>
      <c r="B31" s="857" t="s">
        <v>277</v>
      </c>
      <c r="C31" s="735"/>
      <c r="D31" s="668"/>
      <c r="E31" s="668"/>
      <c r="F31" s="713"/>
      <c r="G31" s="714"/>
      <c r="H31" s="668"/>
      <c r="I31" s="732"/>
      <c r="J31" s="669"/>
      <c r="K31" s="668"/>
      <c r="L31" s="670"/>
    </row>
    <row r="32" spans="1:12" ht="31.5" customHeight="1">
      <c r="A32" s="856"/>
      <c r="B32" s="858"/>
      <c r="C32" s="780">
        <v>1.83</v>
      </c>
      <c r="D32" s="721" t="s">
        <v>166</v>
      </c>
      <c r="E32" s="721" t="s">
        <v>166</v>
      </c>
      <c r="F32" s="723" t="s">
        <v>166</v>
      </c>
      <c r="G32" s="692">
        <f>ROUND(C32*C$12,2)</f>
        <v>30.87</v>
      </c>
      <c r="H32" s="729" t="s">
        <v>166</v>
      </c>
      <c r="I32" s="695">
        <f>G32</f>
        <v>30.87</v>
      </c>
      <c r="J32" s="731" t="s">
        <v>166</v>
      </c>
      <c r="K32" s="729" t="s">
        <v>166</v>
      </c>
      <c r="L32" s="702" t="s">
        <v>166</v>
      </c>
    </row>
    <row r="33" spans="1:12" ht="9" customHeight="1">
      <c r="A33" s="855" t="s">
        <v>203</v>
      </c>
      <c r="B33" s="863" t="s">
        <v>207</v>
      </c>
      <c r="C33" s="735"/>
      <c r="D33" s="668"/>
      <c r="E33" s="668"/>
      <c r="F33" s="713"/>
      <c r="G33" s="714"/>
      <c r="H33" s="668"/>
      <c r="I33" s="732"/>
      <c r="J33" s="669"/>
      <c r="K33" s="668"/>
      <c r="L33" s="670"/>
    </row>
    <row r="34" spans="1:12" ht="15.75" customHeight="1">
      <c r="A34" s="856"/>
      <c r="B34" s="864"/>
      <c r="C34" s="762">
        <v>1.2</v>
      </c>
      <c r="D34" s="729" t="s">
        <v>166</v>
      </c>
      <c r="E34" s="729" t="s">
        <v>166</v>
      </c>
      <c r="F34" s="730" t="s">
        <v>166</v>
      </c>
      <c r="G34" s="692">
        <f>ROUND(C34*C$12,2)</f>
        <v>20.24</v>
      </c>
      <c r="H34" s="729" t="s">
        <v>166</v>
      </c>
      <c r="I34" s="695">
        <f>G34</f>
        <v>20.24</v>
      </c>
      <c r="J34" s="731" t="s">
        <v>166</v>
      </c>
      <c r="K34" s="729" t="s">
        <v>166</v>
      </c>
      <c r="L34" s="702" t="s">
        <v>166</v>
      </c>
    </row>
    <row r="35" spans="1:12" ht="45.75" customHeight="1" thickBot="1">
      <c r="A35" s="783" t="s">
        <v>295</v>
      </c>
      <c r="B35" s="776" t="s">
        <v>296</v>
      </c>
      <c r="C35" s="777">
        <v>3.59</v>
      </c>
      <c r="D35" s="569" t="s">
        <v>166</v>
      </c>
      <c r="E35" s="569" t="s">
        <v>166</v>
      </c>
      <c r="F35" s="570" t="s">
        <v>166</v>
      </c>
      <c r="G35" s="587">
        <f>C35*C12</f>
        <v>60.5633</v>
      </c>
      <c r="H35" s="569" t="s">
        <v>166</v>
      </c>
      <c r="I35" s="588">
        <f>G35</f>
        <v>60.5633</v>
      </c>
      <c r="J35" s="600" t="s">
        <v>166</v>
      </c>
      <c r="K35" s="569" t="s">
        <v>166</v>
      </c>
      <c r="L35" s="590" t="s">
        <v>166</v>
      </c>
    </row>
    <row r="36" spans="1:12" ht="12.75" customHeight="1" thickBot="1">
      <c r="A36" s="758"/>
      <c r="B36" s="757"/>
      <c r="C36" s="772"/>
      <c r="D36" s="772"/>
      <c r="E36" s="772"/>
      <c r="F36" s="772"/>
      <c r="G36" s="773"/>
      <c r="H36" s="774"/>
      <c r="I36" s="774"/>
      <c r="J36" s="774"/>
      <c r="K36" s="774"/>
      <c r="L36" s="775"/>
    </row>
    <row r="37" spans="1:12" ht="25.5" customHeight="1" thickBot="1">
      <c r="A37" s="543" t="s">
        <v>187</v>
      </c>
      <c r="B37" s="791" t="s">
        <v>171</v>
      </c>
      <c r="C37" s="793"/>
      <c r="D37" s="793"/>
      <c r="E37" s="793"/>
      <c r="F37" s="793"/>
      <c r="G37" s="793"/>
      <c r="H37" s="793"/>
      <c r="I37" s="793"/>
      <c r="J37" s="793"/>
      <c r="K37" s="793"/>
      <c r="L37" s="793"/>
    </row>
    <row r="38" spans="1:12" ht="19.5" customHeight="1">
      <c r="A38" s="865" t="s">
        <v>188</v>
      </c>
      <c r="B38" s="866" t="s">
        <v>278</v>
      </c>
      <c r="C38" s="705"/>
      <c r="D38" s="706"/>
      <c r="E38" s="706"/>
      <c r="F38" s="707"/>
      <c r="G38" s="708"/>
      <c r="H38" s="709"/>
      <c r="I38" s="710"/>
      <c r="J38" s="708"/>
      <c r="K38" s="709"/>
      <c r="L38" s="710"/>
    </row>
    <row r="39" spans="1:12" ht="40.5" customHeight="1">
      <c r="A39" s="856"/>
      <c r="B39" s="858"/>
      <c r="C39" s="748">
        <v>3.46</v>
      </c>
      <c r="D39" s="749">
        <v>3.6</v>
      </c>
      <c r="E39" s="743">
        <v>5.69</v>
      </c>
      <c r="F39" s="744">
        <v>6.08</v>
      </c>
      <c r="G39" s="692">
        <f aca="true" t="shared" si="0" ref="G39:G45">ROUND(C39*C$12,2)</f>
        <v>58.37</v>
      </c>
      <c r="H39" s="693">
        <f aca="true" t="shared" si="1" ref="H39:H45">ROUND(E39*E$12,2)</f>
        <v>82.45</v>
      </c>
      <c r="I39" s="695">
        <f aca="true" t="shared" si="2" ref="I39:I45">G39+H39</f>
        <v>140.82</v>
      </c>
      <c r="J39" s="692">
        <f>ROUND(D39*D$12,2)</f>
        <v>60.73</v>
      </c>
      <c r="K39" s="693">
        <f>ROUND(F39*F$12,2)</f>
        <v>88.1</v>
      </c>
      <c r="L39" s="695">
        <f>J39+K39</f>
        <v>148.82999999999998</v>
      </c>
    </row>
    <row r="40" spans="1:12" ht="24.75" customHeight="1">
      <c r="A40" s="855" t="s">
        <v>189</v>
      </c>
      <c r="B40" s="857" t="s">
        <v>209</v>
      </c>
      <c r="C40" s="711"/>
      <c r="D40" s="712"/>
      <c r="E40" s="739"/>
      <c r="F40" s="670"/>
      <c r="G40" s="714"/>
      <c r="H40" s="715"/>
      <c r="I40" s="732"/>
      <c r="J40" s="714"/>
      <c r="K40" s="715"/>
      <c r="L40" s="732"/>
    </row>
    <row r="41" spans="1:12" ht="33.75" customHeight="1">
      <c r="A41" s="856"/>
      <c r="B41" s="858"/>
      <c r="C41" s="750">
        <v>2.5</v>
      </c>
      <c r="D41" s="743">
        <v>2.58</v>
      </c>
      <c r="E41" s="749">
        <v>4.03</v>
      </c>
      <c r="F41" s="753">
        <v>4.2</v>
      </c>
      <c r="G41" s="692">
        <f t="shared" si="0"/>
        <v>42.18</v>
      </c>
      <c r="H41" s="693">
        <f t="shared" si="1"/>
        <v>58.39</v>
      </c>
      <c r="I41" s="695">
        <f t="shared" si="2"/>
        <v>100.57</v>
      </c>
      <c r="J41" s="692">
        <f>ROUND(D41*D$12,2)</f>
        <v>43.52</v>
      </c>
      <c r="K41" s="693">
        <f>ROUND(F41*F$12,2)</f>
        <v>60.86</v>
      </c>
      <c r="L41" s="695">
        <f>J41+K41</f>
        <v>104.38</v>
      </c>
    </row>
    <row r="42" spans="1:12" ht="10.5" customHeight="1">
      <c r="A42" s="855" t="s">
        <v>190</v>
      </c>
      <c r="B42" s="857" t="s">
        <v>173</v>
      </c>
      <c r="C42" s="711"/>
      <c r="D42" s="668"/>
      <c r="E42" s="712"/>
      <c r="F42" s="713"/>
      <c r="G42" s="714"/>
      <c r="H42" s="715"/>
      <c r="I42" s="732"/>
      <c r="J42" s="669"/>
      <c r="K42" s="668"/>
      <c r="L42" s="740"/>
    </row>
    <row r="43" spans="1:12" ht="48.75" customHeight="1">
      <c r="A43" s="856"/>
      <c r="B43" s="858"/>
      <c r="C43" s="752">
        <v>2.48</v>
      </c>
      <c r="D43" s="721" t="s">
        <v>166</v>
      </c>
      <c r="E43" s="745">
        <v>3.88</v>
      </c>
      <c r="F43" s="723" t="s">
        <v>166</v>
      </c>
      <c r="G43" s="692">
        <f t="shared" si="0"/>
        <v>41.84</v>
      </c>
      <c r="H43" s="693">
        <f t="shared" si="1"/>
        <v>56.22</v>
      </c>
      <c r="I43" s="695">
        <f t="shared" si="2"/>
        <v>98.06</v>
      </c>
      <c r="J43" s="731" t="s">
        <v>166</v>
      </c>
      <c r="K43" s="729" t="s">
        <v>166</v>
      </c>
      <c r="L43" s="741" t="str">
        <f>J43</f>
        <v>х</v>
      </c>
    </row>
    <row r="44" spans="1:12" ht="17.25" customHeight="1">
      <c r="A44" s="855" t="s">
        <v>191</v>
      </c>
      <c r="B44" s="857" t="s">
        <v>210</v>
      </c>
      <c r="C44" s="711"/>
      <c r="D44" s="668"/>
      <c r="E44" s="712"/>
      <c r="F44" s="713"/>
      <c r="G44" s="714"/>
      <c r="H44" s="715"/>
      <c r="I44" s="732"/>
      <c r="J44" s="669"/>
      <c r="K44" s="668"/>
      <c r="L44" s="740"/>
    </row>
    <row r="45" spans="1:12" ht="42.75" customHeight="1">
      <c r="A45" s="856"/>
      <c r="B45" s="858"/>
      <c r="C45" s="748">
        <v>3.79</v>
      </c>
      <c r="D45" s="729" t="s">
        <v>166</v>
      </c>
      <c r="E45" s="743">
        <v>3.79</v>
      </c>
      <c r="F45" s="730" t="s">
        <v>166</v>
      </c>
      <c r="G45" s="692">
        <f t="shared" si="0"/>
        <v>63.94</v>
      </c>
      <c r="H45" s="693">
        <f t="shared" si="1"/>
        <v>54.92</v>
      </c>
      <c r="I45" s="695">
        <f t="shared" si="2"/>
        <v>118.86</v>
      </c>
      <c r="J45" s="731" t="s">
        <v>166</v>
      </c>
      <c r="K45" s="729" t="s">
        <v>166</v>
      </c>
      <c r="L45" s="741" t="str">
        <f>J45</f>
        <v>х</v>
      </c>
    </row>
    <row r="46" spans="1:12" ht="31.5" customHeight="1">
      <c r="A46" s="859" t="s">
        <v>294</v>
      </c>
      <c r="B46" s="861" t="s">
        <v>279</v>
      </c>
      <c r="C46" s="720"/>
      <c r="D46" s="722"/>
      <c r="E46" s="778"/>
      <c r="F46" s="726"/>
      <c r="G46" s="724"/>
      <c r="H46" s="725"/>
      <c r="I46" s="734"/>
      <c r="J46" s="724"/>
      <c r="K46" s="725"/>
      <c r="L46" s="734"/>
    </row>
    <row r="47" spans="1:12" ht="31.5" customHeight="1" thickBot="1">
      <c r="A47" s="860"/>
      <c r="B47" s="862"/>
      <c r="C47" s="719" t="s">
        <v>166</v>
      </c>
      <c r="D47" s="754">
        <v>2.41</v>
      </c>
      <c r="E47" s="770" t="s">
        <v>166</v>
      </c>
      <c r="F47" s="771">
        <v>3.47</v>
      </c>
      <c r="G47" s="682"/>
      <c r="H47" s="718"/>
      <c r="I47" s="728"/>
      <c r="J47" s="682">
        <f>ROUND(D47*D$12,2)</f>
        <v>40.66</v>
      </c>
      <c r="K47" s="718">
        <f>ROUND(F47*F$12,2)</f>
        <v>50.28</v>
      </c>
      <c r="L47" s="728">
        <f>J47+K47</f>
        <v>90.94</v>
      </c>
    </row>
    <row r="48" spans="1:12" ht="31.5" customHeight="1" thickBot="1">
      <c r="A48" s="511" t="s">
        <v>192</v>
      </c>
      <c r="B48" s="824" t="s">
        <v>298</v>
      </c>
      <c r="C48" s="799"/>
      <c r="D48" s="799"/>
      <c r="E48" s="799"/>
      <c r="F48" s="799"/>
      <c r="G48" s="799"/>
      <c r="H48" s="799"/>
      <c r="I48" s="799"/>
      <c r="J48" s="799"/>
      <c r="K48" s="799"/>
      <c r="L48" s="799"/>
    </row>
    <row r="49" spans="1:12" ht="30.75" customHeight="1">
      <c r="A49" s="767" t="s">
        <v>193</v>
      </c>
      <c r="B49" s="242" t="s">
        <v>297</v>
      </c>
      <c r="C49" s="255">
        <v>0.2</v>
      </c>
      <c r="D49" s="546" t="s">
        <v>166</v>
      </c>
      <c r="E49" s="546" t="s">
        <v>166</v>
      </c>
      <c r="F49" s="546" t="s">
        <v>166</v>
      </c>
      <c r="G49" s="591"/>
      <c r="H49" s="592"/>
      <c r="I49" s="562">
        <f>ROUND(C49*C12,2)</f>
        <v>3.37</v>
      </c>
      <c r="J49" s="591"/>
      <c r="K49" s="592"/>
      <c r="L49" s="601"/>
    </row>
    <row r="50" spans="1:12" ht="31.5" customHeight="1" thickBot="1">
      <c r="A50" s="768" t="s">
        <v>194</v>
      </c>
      <c r="B50" s="769" t="s">
        <v>299</v>
      </c>
      <c r="C50" s="249">
        <v>0.4</v>
      </c>
      <c r="D50" s="521" t="s">
        <v>166</v>
      </c>
      <c r="E50" s="521" t="s">
        <v>166</v>
      </c>
      <c r="F50" s="521" t="s">
        <v>166</v>
      </c>
      <c r="G50" s="593"/>
      <c r="H50" s="553"/>
      <c r="I50" s="590">
        <f>ROUND(C50*C$12,2)</f>
        <v>6.75</v>
      </c>
      <c r="J50" s="593"/>
      <c r="K50" s="553"/>
      <c r="L50" s="602"/>
    </row>
    <row r="51" spans="1:12" ht="31.5" customHeight="1">
      <c r="A51" s="763"/>
      <c r="B51" s="764"/>
      <c r="C51" s="760"/>
      <c r="D51" s="765"/>
      <c r="E51" s="760"/>
      <c r="F51" s="766"/>
      <c r="G51" s="759"/>
      <c r="H51" s="759"/>
      <c r="I51" s="761"/>
      <c r="J51" s="759"/>
      <c r="K51" s="759"/>
      <c r="L51" s="761"/>
    </row>
    <row r="52" spans="2:12" ht="36.75" customHeight="1">
      <c r="B52" s="535" t="s">
        <v>226</v>
      </c>
      <c r="C52" s="483"/>
      <c r="E52" s="535" t="s">
        <v>227</v>
      </c>
      <c r="J52" s="12"/>
      <c r="K52" s="12"/>
      <c r="L52" s="12"/>
    </row>
    <row r="53" spans="10:12" ht="29.25" customHeight="1">
      <c r="J53" s="12"/>
      <c r="K53" s="12"/>
      <c r="L53" s="12"/>
    </row>
    <row r="54" spans="2:12" ht="19.5" customHeight="1">
      <c r="B54" s="536" t="s">
        <v>228</v>
      </c>
      <c r="C54" s="522"/>
      <c r="D54" s="522"/>
      <c r="E54" s="522"/>
      <c r="F54" s="522"/>
      <c r="G54" s="522"/>
      <c r="J54" s="12"/>
      <c r="K54" s="12"/>
      <c r="L54" s="12"/>
    </row>
    <row r="55" spans="2:12" ht="32.25" customHeight="1">
      <c r="B55" s="700" t="s">
        <v>100</v>
      </c>
      <c r="C55" s="698"/>
      <c r="D55" s="698"/>
      <c r="E55" s="697" t="s">
        <v>300</v>
      </c>
      <c r="F55" s="699"/>
      <c r="G55" s="522"/>
      <c r="J55" s="12"/>
      <c r="K55" s="12"/>
      <c r="L55" s="12"/>
    </row>
    <row r="56" spans="2:12" ht="19.5" customHeight="1">
      <c r="B56" s="534"/>
      <c r="C56" s="522"/>
      <c r="D56" s="522"/>
      <c r="E56" s="534"/>
      <c r="G56" s="522"/>
      <c r="J56" s="12"/>
      <c r="K56" s="12"/>
      <c r="L56" s="12"/>
    </row>
    <row r="57" spans="2:12" ht="19.5" customHeight="1">
      <c r="B57" s="534" t="s">
        <v>258</v>
      </c>
      <c r="C57" s="522"/>
      <c r="D57" s="522"/>
      <c r="E57" s="534" t="s">
        <v>259</v>
      </c>
      <c r="G57" s="522"/>
      <c r="J57" s="12"/>
      <c r="K57" s="12"/>
      <c r="L57" s="12"/>
    </row>
    <row r="58" spans="10:12" ht="19.5" customHeight="1">
      <c r="J58" s="12"/>
      <c r="K58" s="12"/>
      <c r="L58" s="12"/>
    </row>
    <row r="59" spans="10:12" ht="19.5" customHeight="1">
      <c r="J59" s="12"/>
      <c r="K59" s="12"/>
      <c r="L59" s="12"/>
    </row>
    <row r="60" spans="2:12" ht="19.5" customHeight="1">
      <c r="B60" s="537"/>
      <c r="J60" s="12"/>
      <c r="K60" s="12"/>
      <c r="L60" s="12"/>
    </row>
    <row r="61" spans="2:12" ht="19.5" customHeight="1">
      <c r="B61" s="537"/>
      <c r="J61" s="12"/>
      <c r="K61" s="12"/>
      <c r="L61" s="12"/>
    </row>
    <row r="62" spans="10:12" ht="19.5" customHeight="1">
      <c r="J62" s="12"/>
      <c r="K62" s="12"/>
      <c r="L62" s="12"/>
    </row>
    <row r="63" spans="10:12" ht="19.5" customHeight="1">
      <c r="J63" s="12"/>
      <c r="K63" s="12"/>
      <c r="L63" s="12"/>
    </row>
    <row r="64" spans="10:12" ht="19.5" customHeight="1">
      <c r="J64" s="12"/>
      <c r="K64" s="12"/>
      <c r="L64" s="12"/>
    </row>
    <row r="65" spans="10:12" ht="19.5" customHeight="1">
      <c r="J65" s="12"/>
      <c r="K65" s="12"/>
      <c r="L65" s="12"/>
    </row>
    <row r="66" spans="10:12" ht="19.5" customHeight="1">
      <c r="J66" s="12"/>
      <c r="K66" s="12"/>
      <c r="L66" s="12"/>
    </row>
    <row r="67" spans="10:12" ht="19.5" customHeight="1">
      <c r="J67" s="12"/>
      <c r="K67" s="12"/>
      <c r="L67" s="12"/>
    </row>
    <row r="68" spans="10:12" ht="19.5" customHeight="1">
      <c r="J68" s="12"/>
      <c r="K68" s="12"/>
      <c r="L68" s="12"/>
    </row>
    <row r="69" spans="10:12" ht="19.5" customHeight="1">
      <c r="J69" s="12"/>
      <c r="K69" s="12"/>
      <c r="L69" s="12"/>
    </row>
    <row r="70" spans="10:12" ht="19.5" customHeight="1">
      <c r="J70" s="12"/>
      <c r="K70" s="12"/>
      <c r="L70" s="12"/>
    </row>
    <row r="71" spans="10:12" ht="19.5" customHeight="1">
      <c r="J71" s="12"/>
      <c r="K71" s="12"/>
      <c r="L71" s="12"/>
    </row>
    <row r="72" spans="10:12" ht="19.5" customHeight="1">
      <c r="J72" s="12"/>
      <c r="K72" s="12"/>
      <c r="L72" s="12"/>
    </row>
    <row r="73" spans="10:12" ht="19.5" customHeight="1">
      <c r="J73" s="12"/>
      <c r="K73" s="12"/>
      <c r="L73" s="12"/>
    </row>
    <row r="74" spans="10:12" ht="19.5" customHeight="1">
      <c r="J74" s="12"/>
      <c r="K74" s="12"/>
      <c r="L74" s="12"/>
    </row>
    <row r="75" spans="10:12" ht="19.5" customHeight="1">
      <c r="J75" s="12"/>
      <c r="K75" s="12"/>
      <c r="L75" s="12"/>
    </row>
    <row r="76" spans="10:12" ht="19.5" customHeight="1">
      <c r="J76" s="12"/>
      <c r="K76" s="12"/>
      <c r="L76" s="12"/>
    </row>
    <row r="77" spans="10:12" ht="19.5" customHeight="1">
      <c r="J77" s="12"/>
      <c r="K77" s="12"/>
      <c r="L77" s="12"/>
    </row>
    <row r="78" spans="10:12" ht="19.5" customHeight="1">
      <c r="J78" s="12"/>
      <c r="K78" s="12"/>
      <c r="L78" s="12"/>
    </row>
    <row r="79" spans="10:12" ht="19.5" customHeight="1">
      <c r="J79" s="12"/>
      <c r="K79" s="12"/>
      <c r="L79" s="12"/>
    </row>
    <row r="80" spans="10:12" ht="19.5" customHeight="1">
      <c r="J80" s="12"/>
      <c r="K80" s="12"/>
      <c r="L80" s="12"/>
    </row>
    <row r="81" spans="10:12" ht="25.5" customHeight="1">
      <c r="J81" s="12"/>
      <c r="K81" s="12"/>
      <c r="L81" s="12"/>
    </row>
    <row r="82" spans="10:12" ht="19.5" customHeight="1">
      <c r="J82" s="12"/>
      <c r="K82" s="12"/>
      <c r="L82" s="12"/>
    </row>
    <row r="83" spans="10:12" ht="28.5" customHeight="1">
      <c r="J83" s="12"/>
      <c r="K83" s="12"/>
      <c r="L83" s="12"/>
    </row>
    <row r="84" spans="10:12" ht="19.5" customHeight="1">
      <c r="J84" s="12"/>
      <c r="K84" s="12"/>
      <c r="L84" s="12"/>
    </row>
    <row r="87" ht="39" customHeight="1"/>
  </sheetData>
  <mergeCells count="41">
    <mergeCell ref="A8:L8"/>
    <mergeCell ref="A13:A15"/>
    <mergeCell ref="B13:B15"/>
    <mergeCell ref="B4:L4"/>
    <mergeCell ref="A5:L5"/>
    <mergeCell ref="A7:L7"/>
    <mergeCell ref="C13:F13"/>
    <mergeCell ref="G13:L13"/>
    <mergeCell ref="G14:I14"/>
    <mergeCell ref="J14:L14"/>
    <mergeCell ref="B16:L16"/>
    <mergeCell ref="A17:A18"/>
    <mergeCell ref="B17:B18"/>
    <mergeCell ref="A25:A26"/>
    <mergeCell ref="B25:B26"/>
    <mergeCell ref="A23:A24"/>
    <mergeCell ref="B23:B24"/>
    <mergeCell ref="B19:B20"/>
    <mergeCell ref="A19:A20"/>
    <mergeCell ref="A21:A22"/>
    <mergeCell ref="B21:B22"/>
    <mergeCell ref="A27:A28"/>
    <mergeCell ref="B27:B28"/>
    <mergeCell ref="B31:B32"/>
    <mergeCell ref="A31:A32"/>
    <mergeCell ref="A29:A30"/>
    <mergeCell ref="B29:B30"/>
    <mergeCell ref="B37:L37"/>
    <mergeCell ref="A38:A39"/>
    <mergeCell ref="B38:B39"/>
    <mergeCell ref="B33:B34"/>
    <mergeCell ref="A33:A34"/>
    <mergeCell ref="A40:A41"/>
    <mergeCell ref="B40:B41"/>
    <mergeCell ref="A42:A43"/>
    <mergeCell ref="B42:B43"/>
    <mergeCell ref="B48:L48"/>
    <mergeCell ref="A44:A45"/>
    <mergeCell ref="B44:B45"/>
    <mergeCell ref="B46:B47"/>
    <mergeCell ref="A46:A47"/>
  </mergeCells>
  <printOptions/>
  <pageMargins left="0.28" right="0.2362204724409449" top="0.55" bottom="0.5118110236220472" header="0.52" footer="0.5118110236220472"/>
  <pageSetup horizontalDpi="600" verticalDpi="600" orientation="landscape" paperSize="9" scale="85" r:id="rId1"/>
  <rowBreaks count="2" manualBreakCount="2">
    <brk id="24" max="255" man="1"/>
    <brk id="4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65"/>
  <sheetViews>
    <sheetView view="pageBreakPreview" zoomScaleSheetLayoutView="100" workbookViewId="0" topLeftCell="A27">
      <selection activeCell="D18" sqref="D18"/>
    </sheetView>
  </sheetViews>
  <sheetFormatPr defaultColWidth="9.00390625" defaultRowHeight="12.75"/>
  <cols>
    <col min="1" max="1" width="6.625" style="515" bestFit="1" customWidth="1"/>
    <col min="2" max="2" width="55.875" style="211" customWidth="1"/>
    <col min="3" max="3" width="12.00390625" style="211" customWidth="1"/>
    <col min="4" max="4" width="12.875" style="211" customWidth="1"/>
    <col min="5" max="5" width="11.25390625" style="211" customWidth="1"/>
    <col min="6" max="6" width="11.375" style="211" customWidth="1"/>
    <col min="7" max="7" width="12.00390625" style="211" customWidth="1"/>
    <col min="8" max="8" width="10.375" style="211" customWidth="1"/>
    <col min="9" max="9" width="9.625" style="211" customWidth="1"/>
    <col min="10" max="10" width="11.75390625" style="211" customWidth="1"/>
    <col min="11" max="11" width="10.375" style="211" customWidth="1"/>
    <col min="12" max="12" width="9.875" style="211" customWidth="1"/>
    <col min="13" max="16384" width="9.125" style="211" customWidth="1"/>
  </cols>
  <sheetData>
    <row r="1" spans="1:12" ht="15.75">
      <c r="A1" s="522"/>
      <c r="B1" s="522"/>
      <c r="C1" s="522"/>
      <c r="D1" s="522"/>
      <c r="H1" s="523" t="s">
        <v>216</v>
      </c>
      <c r="I1" s="524"/>
      <c r="L1" s="524"/>
    </row>
    <row r="2" spans="1:12" ht="16.5">
      <c r="A2" s="522"/>
      <c r="B2" s="522"/>
      <c r="C2" s="522"/>
      <c r="D2" s="522"/>
      <c r="H2" s="525" t="s">
        <v>261</v>
      </c>
      <c r="I2" s="526"/>
      <c r="L2" s="526"/>
    </row>
    <row r="3" spans="1:12" ht="16.5">
      <c r="A3" s="522"/>
      <c r="B3" s="522"/>
      <c r="C3" s="522"/>
      <c r="D3" s="522"/>
      <c r="H3" s="525" t="s">
        <v>221</v>
      </c>
      <c r="I3" s="526"/>
      <c r="L3" s="526"/>
    </row>
    <row r="4" spans="1:12" ht="18.75">
      <c r="A4" s="522"/>
      <c r="B4" s="823" t="s">
        <v>217</v>
      </c>
      <c r="C4" s="823"/>
      <c r="D4" s="823"/>
      <c r="E4" s="823"/>
      <c r="F4" s="823"/>
      <c r="G4" s="823"/>
      <c r="H4" s="823"/>
      <c r="I4" s="823"/>
      <c r="J4" s="823"/>
      <c r="K4" s="823"/>
      <c r="L4" s="823"/>
    </row>
    <row r="5" spans="1:12" ht="16.5">
      <c r="A5" s="788" t="s">
        <v>266</v>
      </c>
      <c r="B5" s="788"/>
      <c r="C5" s="788"/>
      <c r="D5" s="788"/>
      <c r="E5" s="788"/>
      <c r="F5" s="788"/>
      <c r="G5" s="788"/>
      <c r="H5" s="788"/>
      <c r="I5" s="788"/>
      <c r="J5" s="788"/>
      <c r="K5" s="788"/>
      <c r="L5" s="788"/>
    </row>
    <row r="6" spans="1:19" ht="16.5">
      <c r="A6" s="788" t="s">
        <v>268</v>
      </c>
      <c r="B6" s="788"/>
      <c r="C6" s="788"/>
      <c r="D6" s="788"/>
      <c r="E6" s="788"/>
      <c r="F6" s="788"/>
      <c r="G6" s="788"/>
      <c r="H6" s="788"/>
      <c r="I6" s="788"/>
      <c r="J6" s="788"/>
      <c r="K6" s="788"/>
      <c r="L6" s="788"/>
      <c r="M6" s="659"/>
      <c r="N6" s="659"/>
      <c r="O6" s="659"/>
      <c r="P6" s="659"/>
      <c r="Q6" s="659"/>
      <c r="R6" s="659"/>
      <c r="S6" s="659"/>
    </row>
    <row r="7" spans="1:12" ht="16.5" customHeight="1">
      <c r="A7" s="788" t="s">
        <v>269</v>
      </c>
      <c r="B7" s="788"/>
      <c r="C7" s="788"/>
      <c r="D7" s="788"/>
      <c r="E7" s="788"/>
      <c r="F7" s="788"/>
      <c r="G7" s="788"/>
      <c r="H7" s="788"/>
      <c r="I7" s="788"/>
      <c r="J7" s="788"/>
      <c r="K7" s="788"/>
      <c r="L7" s="788"/>
    </row>
    <row r="8" spans="1:12" ht="16.5">
      <c r="A8" s="788" t="s">
        <v>267</v>
      </c>
      <c r="B8" s="788"/>
      <c r="C8" s="788"/>
      <c r="D8" s="788"/>
      <c r="E8" s="788"/>
      <c r="F8" s="788"/>
      <c r="G8" s="788"/>
      <c r="H8" s="788"/>
      <c r="I8" s="788"/>
      <c r="J8" s="788"/>
      <c r="K8" s="788"/>
      <c r="L8" s="788"/>
    </row>
    <row r="9" spans="1:6" ht="16.5">
      <c r="A9" s="522"/>
      <c r="B9" s="696" t="s">
        <v>262</v>
      </c>
      <c r="C9" s="522"/>
      <c r="D9" s="522"/>
      <c r="E9" s="522"/>
      <c r="F9" s="522"/>
    </row>
    <row r="10" spans="1:6" ht="16.5">
      <c r="A10" s="522"/>
      <c r="B10" s="696" t="s">
        <v>263</v>
      </c>
      <c r="C10" s="522"/>
      <c r="D10" s="522"/>
      <c r="E10" s="527">
        <v>7.5</v>
      </c>
      <c r="F10" s="522"/>
    </row>
    <row r="11" spans="1:6" ht="16.5">
      <c r="A11" s="522"/>
      <c r="B11" s="696" t="s">
        <v>264</v>
      </c>
      <c r="C11" s="522"/>
      <c r="D11" s="522"/>
      <c r="E11" s="522"/>
      <c r="F11" s="522"/>
    </row>
    <row r="12" spans="3:9" ht="13.5" thickBot="1">
      <c r="C12" s="538">
        <v>16.87</v>
      </c>
      <c r="D12" s="538">
        <v>16.87</v>
      </c>
      <c r="E12" s="538">
        <v>14.49</v>
      </c>
      <c r="F12" s="538">
        <v>14.49</v>
      </c>
      <c r="I12" s="538">
        <v>8.44</v>
      </c>
    </row>
    <row r="13" spans="1:12" ht="36" customHeight="1" thickBot="1">
      <c r="A13" s="789" t="s">
        <v>143</v>
      </c>
      <c r="B13" s="786" t="s">
        <v>169</v>
      </c>
      <c r="C13" s="806" t="s">
        <v>260</v>
      </c>
      <c r="D13" s="819"/>
      <c r="E13" s="819"/>
      <c r="F13" s="807"/>
      <c r="G13" s="806" t="s">
        <v>215</v>
      </c>
      <c r="H13" s="819"/>
      <c r="I13" s="819"/>
      <c r="J13" s="819"/>
      <c r="K13" s="819"/>
      <c r="L13" s="807"/>
    </row>
    <row r="14" spans="1:12" ht="69" customHeight="1">
      <c r="A14" s="790"/>
      <c r="B14" s="817"/>
      <c r="C14" s="555" t="s">
        <v>233</v>
      </c>
      <c r="D14" s="540" t="s">
        <v>167</v>
      </c>
      <c r="E14" s="540" t="s">
        <v>236</v>
      </c>
      <c r="F14" s="541" t="s">
        <v>167</v>
      </c>
      <c r="G14" s="872" t="s">
        <v>211</v>
      </c>
      <c r="H14" s="873"/>
      <c r="I14" s="874"/>
      <c r="J14" s="872" t="s">
        <v>167</v>
      </c>
      <c r="K14" s="873"/>
      <c r="L14" s="874"/>
    </row>
    <row r="15" spans="1:12" ht="67.5" customHeight="1" thickBot="1">
      <c r="A15" s="785"/>
      <c r="B15" s="818"/>
      <c r="C15" s="556" t="s">
        <v>212</v>
      </c>
      <c r="D15" s="277" t="s">
        <v>212</v>
      </c>
      <c r="E15" s="277" t="s">
        <v>234</v>
      </c>
      <c r="F15" s="278" t="s">
        <v>235</v>
      </c>
      <c r="G15" s="276" t="s">
        <v>213</v>
      </c>
      <c r="H15" s="277" t="s">
        <v>214</v>
      </c>
      <c r="I15" s="278" t="s">
        <v>84</v>
      </c>
      <c r="J15" s="595" t="s">
        <v>213</v>
      </c>
      <c r="K15" s="596" t="s">
        <v>214</v>
      </c>
      <c r="L15" s="278" t="s">
        <v>84</v>
      </c>
    </row>
    <row r="16" spans="1:12" ht="24.75" customHeight="1" thickBot="1">
      <c r="A16" s="508">
        <v>1</v>
      </c>
      <c r="B16" s="815" t="s">
        <v>177</v>
      </c>
      <c r="C16" s="816"/>
      <c r="D16" s="816"/>
      <c r="E16" s="816"/>
      <c r="F16" s="816"/>
      <c r="G16" s="816"/>
      <c r="H16" s="816"/>
      <c r="I16" s="816"/>
      <c r="J16" s="816"/>
      <c r="K16" s="816"/>
      <c r="L16" s="816"/>
    </row>
    <row r="17" spans="1:12" ht="19.5" customHeight="1">
      <c r="A17" s="879" t="s">
        <v>179</v>
      </c>
      <c r="B17" s="857" t="s">
        <v>271</v>
      </c>
      <c r="C17" s="705">
        <v>4.88</v>
      </c>
      <c r="D17" s="706">
        <v>5.35</v>
      </c>
      <c r="E17" s="706">
        <v>8.47</v>
      </c>
      <c r="F17" s="707">
        <v>9.28</v>
      </c>
      <c r="G17" s="708">
        <f aca="true" t="shared" si="0" ref="G17:G31">ROUND(C17*C$12,2)</f>
        <v>82.33</v>
      </c>
      <c r="H17" s="709">
        <f aca="true" t="shared" si="1" ref="H17:H24">ROUND(E17*E$12,2)</f>
        <v>122.73</v>
      </c>
      <c r="I17" s="710">
        <f aca="true" t="shared" si="2" ref="I17:I24">G17+H17</f>
        <v>205.06</v>
      </c>
      <c r="J17" s="690">
        <f>ROUND(D17*D$12,2)</f>
        <v>90.25</v>
      </c>
      <c r="K17" s="709">
        <f>ROUND(F17*F$12,2)</f>
        <v>134.47</v>
      </c>
      <c r="L17" s="710">
        <f>J17+K17</f>
        <v>224.72</v>
      </c>
    </row>
    <row r="18" spans="1:12" ht="27" customHeight="1">
      <c r="A18" s="880"/>
      <c r="B18" s="858"/>
      <c r="C18" s="694">
        <v>5.36</v>
      </c>
      <c r="D18" s="701">
        <v>5.71</v>
      </c>
      <c r="E18" s="704">
        <v>8.5</v>
      </c>
      <c r="F18" s="702">
        <v>9.26</v>
      </c>
      <c r="G18" s="692">
        <f>ROUND(C18*C$12,2)</f>
        <v>90.42</v>
      </c>
      <c r="H18" s="693">
        <f t="shared" si="1"/>
        <v>123.17</v>
      </c>
      <c r="I18" s="695">
        <f t="shared" si="2"/>
        <v>213.59</v>
      </c>
      <c r="J18" s="703">
        <f>ROUND(D18*D$12,2)</f>
        <v>96.33</v>
      </c>
      <c r="K18" s="693">
        <f>ROUND(F18*F$12,2)</f>
        <v>134.18</v>
      </c>
      <c r="L18" s="695">
        <f>J18+K18</f>
        <v>230.51</v>
      </c>
    </row>
    <row r="19" spans="1:12" ht="19.5" customHeight="1">
      <c r="A19" s="879" t="s">
        <v>180</v>
      </c>
      <c r="B19" s="877" t="s">
        <v>170</v>
      </c>
      <c r="C19" s="711">
        <v>3.67</v>
      </c>
      <c r="D19" s="668" t="s">
        <v>166</v>
      </c>
      <c r="E19" s="712">
        <v>5.37</v>
      </c>
      <c r="F19" s="713" t="s">
        <v>166</v>
      </c>
      <c r="G19" s="714">
        <f t="shared" si="0"/>
        <v>61.91</v>
      </c>
      <c r="H19" s="715">
        <f t="shared" si="1"/>
        <v>77.81</v>
      </c>
      <c r="I19" s="670">
        <f t="shared" si="2"/>
        <v>139.72</v>
      </c>
      <c r="J19" s="669" t="s">
        <v>166</v>
      </c>
      <c r="K19" s="668" t="s">
        <v>166</v>
      </c>
      <c r="L19" s="670" t="s">
        <v>166</v>
      </c>
    </row>
    <row r="20" spans="1:12" ht="19.5" customHeight="1">
      <c r="A20" s="880"/>
      <c r="B20" s="878"/>
      <c r="C20" s="694">
        <v>3.93</v>
      </c>
      <c r="D20" s="729"/>
      <c r="E20" s="701">
        <v>5.35</v>
      </c>
      <c r="F20" s="730"/>
      <c r="G20" s="724">
        <f>ROUND(C20*C$12,2)</f>
        <v>66.3</v>
      </c>
      <c r="H20" s="725">
        <f t="shared" si="1"/>
        <v>77.52</v>
      </c>
      <c r="I20" s="726">
        <f t="shared" si="2"/>
        <v>143.82</v>
      </c>
      <c r="J20" s="727" t="s">
        <v>166</v>
      </c>
      <c r="K20" s="721" t="s">
        <v>166</v>
      </c>
      <c r="L20" s="726" t="s">
        <v>166</v>
      </c>
    </row>
    <row r="21" spans="1:12" ht="19.5" customHeight="1">
      <c r="A21" s="879" t="s">
        <v>181</v>
      </c>
      <c r="B21" s="877" t="s">
        <v>204</v>
      </c>
      <c r="C21" s="711">
        <v>7.48</v>
      </c>
      <c r="D21" s="712">
        <v>8.66</v>
      </c>
      <c r="E21" s="712">
        <v>7.48</v>
      </c>
      <c r="F21" s="670">
        <v>8.66</v>
      </c>
      <c r="G21" s="714">
        <f t="shared" si="0"/>
        <v>126.19</v>
      </c>
      <c r="H21" s="715">
        <f t="shared" si="1"/>
        <v>108.39</v>
      </c>
      <c r="I21" s="670">
        <f t="shared" si="2"/>
        <v>234.57999999999998</v>
      </c>
      <c r="J21" s="714">
        <f>ROUND(D21*D$12,2)</f>
        <v>146.09</v>
      </c>
      <c r="K21" s="715">
        <f>ROUND(F21*F$12,2)</f>
        <v>125.48</v>
      </c>
      <c r="L21" s="732">
        <f>J21+K21</f>
        <v>271.57</v>
      </c>
    </row>
    <row r="22" spans="1:12" ht="25.5" customHeight="1">
      <c r="A22" s="880"/>
      <c r="B22" s="878"/>
      <c r="C22" s="733">
        <v>7.5</v>
      </c>
      <c r="D22" s="701">
        <v>8.72</v>
      </c>
      <c r="E22" s="704">
        <v>7.5</v>
      </c>
      <c r="F22" s="702">
        <v>8.72</v>
      </c>
      <c r="G22" s="724">
        <f>ROUND(C22*C$12,2)</f>
        <v>126.53</v>
      </c>
      <c r="H22" s="725">
        <f t="shared" si="1"/>
        <v>108.68</v>
      </c>
      <c r="I22" s="726">
        <f t="shared" si="2"/>
        <v>235.21</v>
      </c>
      <c r="J22" s="724">
        <f>ROUND(D22*D$12,2)</f>
        <v>147.11</v>
      </c>
      <c r="K22" s="725">
        <f>ROUND(F22*F$12,2)</f>
        <v>126.35</v>
      </c>
      <c r="L22" s="734">
        <f>J22+K22</f>
        <v>273.46000000000004</v>
      </c>
    </row>
    <row r="23" spans="1:12" ht="19.5" customHeight="1">
      <c r="A23" s="879" t="s">
        <v>182</v>
      </c>
      <c r="B23" s="877" t="s">
        <v>202</v>
      </c>
      <c r="C23" s="711">
        <v>5.52</v>
      </c>
      <c r="D23" s="668" t="s">
        <v>166</v>
      </c>
      <c r="E23" s="712">
        <v>5.52</v>
      </c>
      <c r="F23" s="713" t="s">
        <v>166</v>
      </c>
      <c r="G23" s="714">
        <f t="shared" si="0"/>
        <v>93.12</v>
      </c>
      <c r="H23" s="715">
        <f t="shared" si="1"/>
        <v>79.98</v>
      </c>
      <c r="I23" s="732">
        <f t="shared" si="2"/>
        <v>173.10000000000002</v>
      </c>
      <c r="J23" s="669" t="s">
        <v>166</v>
      </c>
      <c r="K23" s="668" t="s">
        <v>166</v>
      </c>
      <c r="L23" s="670" t="s">
        <v>166</v>
      </c>
    </row>
    <row r="24" spans="1:12" ht="19.5" customHeight="1">
      <c r="A24" s="880"/>
      <c r="B24" s="878"/>
      <c r="C24" s="733">
        <v>5.6</v>
      </c>
      <c r="D24" s="729"/>
      <c r="E24" s="704">
        <v>5.6</v>
      </c>
      <c r="F24" s="730"/>
      <c r="G24" s="692">
        <f>ROUND(C24*C$12,2)</f>
        <v>94.47</v>
      </c>
      <c r="H24" s="693">
        <f t="shared" si="1"/>
        <v>81.14</v>
      </c>
      <c r="I24" s="695">
        <f t="shared" si="2"/>
        <v>175.61</v>
      </c>
      <c r="J24" s="731" t="s">
        <v>166</v>
      </c>
      <c r="K24" s="729" t="s">
        <v>166</v>
      </c>
      <c r="L24" s="702" t="s">
        <v>166</v>
      </c>
    </row>
    <row r="25" spans="1:12" ht="19.5" customHeight="1">
      <c r="A25" s="879" t="s">
        <v>183</v>
      </c>
      <c r="B25" s="877" t="s">
        <v>205</v>
      </c>
      <c r="C25" s="711">
        <v>7.21</v>
      </c>
      <c r="D25" s="668" t="s">
        <v>166</v>
      </c>
      <c r="E25" s="668" t="s">
        <v>166</v>
      </c>
      <c r="F25" s="713" t="s">
        <v>166</v>
      </c>
      <c r="G25" s="714">
        <f t="shared" si="0"/>
        <v>121.63</v>
      </c>
      <c r="H25" s="668" t="s">
        <v>166</v>
      </c>
      <c r="I25" s="732">
        <f aca="true" t="shared" si="3" ref="I25:I32">G25</f>
        <v>121.63</v>
      </c>
      <c r="J25" s="669" t="s">
        <v>166</v>
      </c>
      <c r="K25" s="668" t="s">
        <v>166</v>
      </c>
      <c r="L25" s="670" t="s">
        <v>166</v>
      </c>
    </row>
    <row r="26" spans="1:12" ht="29.25" customHeight="1">
      <c r="A26" s="880"/>
      <c r="B26" s="878"/>
      <c r="C26" s="694">
        <v>7.31</v>
      </c>
      <c r="D26" s="729" t="s">
        <v>166</v>
      </c>
      <c r="E26" s="729" t="s">
        <v>166</v>
      </c>
      <c r="F26" s="730" t="s">
        <v>166</v>
      </c>
      <c r="G26" s="692">
        <f>ROUND(C26*C$12,2)</f>
        <v>123.32</v>
      </c>
      <c r="H26" s="729" t="s">
        <v>166</v>
      </c>
      <c r="I26" s="695">
        <f t="shared" si="3"/>
        <v>123.32</v>
      </c>
      <c r="J26" s="731" t="s">
        <v>166</v>
      </c>
      <c r="K26" s="729" t="s">
        <v>166</v>
      </c>
      <c r="L26" s="702" t="s">
        <v>166</v>
      </c>
    </row>
    <row r="27" spans="1:12" ht="19.5" customHeight="1">
      <c r="A27" s="879" t="s">
        <v>184</v>
      </c>
      <c r="B27" s="877" t="s">
        <v>251</v>
      </c>
      <c r="C27" s="711">
        <v>3.19</v>
      </c>
      <c r="D27" s="668" t="s">
        <v>166</v>
      </c>
      <c r="E27" s="668" t="s">
        <v>166</v>
      </c>
      <c r="F27" s="713" t="s">
        <v>166</v>
      </c>
      <c r="G27" s="714">
        <f t="shared" si="0"/>
        <v>53.82</v>
      </c>
      <c r="H27" s="668" t="s">
        <v>166</v>
      </c>
      <c r="I27" s="732">
        <f t="shared" si="3"/>
        <v>53.82</v>
      </c>
      <c r="J27" s="669" t="s">
        <v>166</v>
      </c>
      <c r="K27" s="668" t="s">
        <v>166</v>
      </c>
      <c r="L27" s="670" t="s">
        <v>166</v>
      </c>
    </row>
    <row r="28" spans="1:12" ht="19.5" customHeight="1">
      <c r="A28" s="880"/>
      <c r="B28" s="878"/>
      <c r="C28" s="694">
        <v>3.22</v>
      </c>
      <c r="D28" s="729"/>
      <c r="E28" s="729"/>
      <c r="F28" s="730"/>
      <c r="G28" s="692">
        <f>ROUND(C28*C$12,2)</f>
        <v>54.32</v>
      </c>
      <c r="H28" s="729" t="s">
        <v>166</v>
      </c>
      <c r="I28" s="695">
        <f t="shared" si="3"/>
        <v>54.32</v>
      </c>
      <c r="J28" s="731" t="s">
        <v>166</v>
      </c>
      <c r="K28" s="729" t="s">
        <v>166</v>
      </c>
      <c r="L28" s="702" t="s">
        <v>166</v>
      </c>
    </row>
    <row r="29" spans="1:12" ht="19.5" customHeight="1">
      <c r="A29" s="879" t="s">
        <v>185</v>
      </c>
      <c r="B29" s="877" t="s">
        <v>252</v>
      </c>
      <c r="C29" s="711">
        <v>1.76</v>
      </c>
      <c r="D29" s="668" t="s">
        <v>166</v>
      </c>
      <c r="E29" s="668" t="s">
        <v>166</v>
      </c>
      <c r="F29" s="713" t="s">
        <v>166</v>
      </c>
      <c r="G29" s="714">
        <f t="shared" si="0"/>
        <v>29.69</v>
      </c>
      <c r="H29" s="668" t="s">
        <v>166</v>
      </c>
      <c r="I29" s="732">
        <f t="shared" si="3"/>
        <v>29.69</v>
      </c>
      <c r="J29" s="669" t="s">
        <v>166</v>
      </c>
      <c r="K29" s="668" t="s">
        <v>166</v>
      </c>
      <c r="L29" s="670" t="s">
        <v>166</v>
      </c>
    </row>
    <row r="30" spans="1:12" ht="19.5" customHeight="1">
      <c r="A30" s="880"/>
      <c r="B30" s="878"/>
      <c r="C30" s="694">
        <v>1.83</v>
      </c>
      <c r="D30" s="721"/>
      <c r="E30" s="721"/>
      <c r="F30" s="723"/>
      <c r="G30" s="692">
        <f>ROUND(C30*C$12,2)</f>
        <v>30.87</v>
      </c>
      <c r="H30" s="729" t="s">
        <v>166</v>
      </c>
      <c r="I30" s="695">
        <f t="shared" si="3"/>
        <v>30.87</v>
      </c>
      <c r="J30" s="731" t="s">
        <v>166</v>
      </c>
      <c r="K30" s="729" t="s">
        <v>166</v>
      </c>
      <c r="L30" s="702" t="s">
        <v>166</v>
      </c>
    </row>
    <row r="31" spans="1:12" ht="19.5" customHeight="1">
      <c r="A31" s="879" t="s">
        <v>186</v>
      </c>
      <c r="B31" s="875" t="s">
        <v>207</v>
      </c>
      <c r="C31" s="735">
        <v>1.03</v>
      </c>
      <c r="D31" s="668" t="s">
        <v>166</v>
      </c>
      <c r="E31" s="668" t="s">
        <v>166</v>
      </c>
      <c r="F31" s="713" t="s">
        <v>166</v>
      </c>
      <c r="G31" s="714">
        <f t="shared" si="0"/>
        <v>17.38</v>
      </c>
      <c r="H31" s="668" t="s">
        <v>166</v>
      </c>
      <c r="I31" s="732">
        <f t="shared" si="3"/>
        <v>17.38</v>
      </c>
      <c r="J31" s="669" t="s">
        <v>166</v>
      </c>
      <c r="K31" s="668" t="s">
        <v>166</v>
      </c>
      <c r="L31" s="670" t="s">
        <v>166</v>
      </c>
    </row>
    <row r="32" spans="1:12" ht="19.5" customHeight="1" thickBot="1">
      <c r="A32" s="883"/>
      <c r="B32" s="876"/>
      <c r="C32" s="737">
        <v>1.2</v>
      </c>
      <c r="D32" s="716"/>
      <c r="E32" s="716"/>
      <c r="F32" s="738"/>
      <c r="G32" s="682">
        <f>ROUND(C32*C$12,2)</f>
        <v>20.24</v>
      </c>
      <c r="H32" s="716" t="s">
        <v>166</v>
      </c>
      <c r="I32" s="728">
        <f t="shared" si="3"/>
        <v>20.24</v>
      </c>
      <c r="J32" s="719" t="s">
        <v>166</v>
      </c>
      <c r="K32" s="716" t="s">
        <v>166</v>
      </c>
      <c r="L32" s="654" t="s">
        <v>166</v>
      </c>
    </row>
    <row r="33" spans="1:12" ht="6" customHeight="1">
      <c r="A33" s="736"/>
      <c r="B33" s="613"/>
      <c r="C33" s="559"/>
      <c r="D33" s="559"/>
      <c r="E33" s="559"/>
      <c r="F33" s="559"/>
      <c r="G33" s="580"/>
      <c r="H33" s="581"/>
      <c r="I33" s="581"/>
      <c r="J33" s="581"/>
      <c r="K33" s="581"/>
      <c r="L33" s="597"/>
    </row>
    <row r="34" spans="1:12" ht="24.75" customHeight="1" thickBot="1">
      <c r="A34" s="543" t="s">
        <v>187</v>
      </c>
      <c r="B34" s="791" t="s">
        <v>171</v>
      </c>
      <c r="C34" s="793"/>
      <c r="D34" s="793"/>
      <c r="E34" s="793"/>
      <c r="F34" s="793"/>
      <c r="G34" s="793"/>
      <c r="H34" s="793"/>
      <c r="I34" s="793"/>
      <c r="J34" s="793"/>
      <c r="K34" s="793"/>
      <c r="L34" s="793"/>
    </row>
    <row r="35" spans="1:12" ht="19.5" customHeight="1">
      <c r="A35" s="885" t="s">
        <v>188</v>
      </c>
      <c r="B35" s="884" t="s">
        <v>244</v>
      </c>
      <c r="C35" s="705">
        <v>3.53</v>
      </c>
      <c r="D35" s="706">
        <v>3.75</v>
      </c>
      <c r="E35" s="706">
        <v>5.67</v>
      </c>
      <c r="F35" s="707">
        <v>6.05</v>
      </c>
      <c r="G35" s="708">
        <f aca="true" t="shared" si="4" ref="G35:G42">ROUND(C35*C$12,2)</f>
        <v>59.55</v>
      </c>
      <c r="H35" s="709">
        <f aca="true" t="shared" si="5" ref="H35:H42">ROUND(E35*E$12,2)</f>
        <v>82.16</v>
      </c>
      <c r="I35" s="710">
        <f aca="true" t="shared" si="6" ref="I35:I42">G35+H35</f>
        <v>141.70999999999998</v>
      </c>
      <c r="J35" s="708">
        <f>ROUND(D35*D$12,2)</f>
        <v>63.26</v>
      </c>
      <c r="K35" s="709">
        <f>ROUND(F35*F$12,2)</f>
        <v>87.66</v>
      </c>
      <c r="L35" s="710">
        <f>J35+K35</f>
        <v>150.92</v>
      </c>
    </row>
    <row r="36" spans="1:12" ht="25.5" customHeight="1">
      <c r="A36" s="880"/>
      <c r="B36" s="878"/>
      <c r="C36" s="694">
        <v>3.46</v>
      </c>
      <c r="D36" s="704">
        <v>3.6</v>
      </c>
      <c r="E36" s="701">
        <v>5.69</v>
      </c>
      <c r="F36" s="702">
        <v>6.08</v>
      </c>
      <c r="G36" s="692">
        <f t="shared" si="4"/>
        <v>58.37</v>
      </c>
      <c r="H36" s="693">
        <f t="shared" si="5"/>
        <v>82.45</v>
      </c>
      <c r="I36" s="695">
        <f t="shared" si="6"/>
        <v>140.82</v>
      </c>
      <c r="J36" s="692">
        <f>ROUND(D36*D$12,2)</f>
        <v>60.73</v>
      </c>
      <c r="K36" s="693">
        <f>ROUND(F36*F$12,2)</f>
        <v>88.1</v>
      </c>
      <c r="L36" s="695">
        <f>J36+K36</f>
        <v>148.82999999999998</v>
      </c>
    </row>
    <row r="37" spans="1:12" ht="19.5" customHeight="1">
      <c r="A37" s="879" t="s">
        <v>189</v>
      </c>
      <c r="B37" s="877" t="s">
        <v>209</v>
      </c>
      <c r="C37" s="711">
        <v>2.56</v>
      </c>
      <c r="D37" s="712">
        <v>2.71</v>
      </c>
      <c r="E37" s="739">
        <v>3.96</v>
      </c>
      <c r="F37" s="670">
        <v>4.19</v>
      </c>
      <c r="G37" s="714">
        <f t="shared" si="4"/>
        <v>43.19</v>
      </c>
      <c r="H37" s="715">
        <f t="shared" si="5"/>
        <v>57.38</v>
      </c>
      <c r="I37" s="732">
        <f t="shared" si="6"/>
        <v>100.57</v>
      </c>
      <c r="J37" s="714">
        <f>ROUND(D37*D$12,2)</f>
        <v>45.72</v>
      </c>
      <c r="K37" s="715">
        <f>ROUND(F37*F$12,2)</f>
        <v>60.71</v>
      </c>
      <c r="L37" s="732">
        <f>J37+K37</f>
        <v>106.43</v>
      </c>
    </row>
    <row r="38" spans="1:12" ht="26.25" customHeight="1">
      <c r="A38" s="880"/>
      <c r="B38" s="878"/>
      <c r="C38" s="733">
        <v>2.5</v>
      </c>
      <c r="D38" s="701">
        <v>2.58</v>
      </c>
      <c r="E38" s="704">
        <v>4.03</v>
      </c>
      <c r="F38" s="695">
        <v>4.2</v>
      </c>
      <c r="G38" s="692">
        <f t="shared" si="4"/>
        <v>42.18</v>
      </c>
      <c r="H38" s="693">
        <f t="shared" si="5"/>
        <v>58.39</v>
      </c>
      <c r="I38" s="695">
        <f t="shared" si="6"/>
        <v>100.57</v>
      </c>
      <c r="J38" s="692">
        <f>ROUND(D38*D$12,2)</f>
        <v>43.52</v>
      </c>
      <c r="K38" s="693">
        <f>ROUND(F38*F$12,2)</f>
        <v>60.86</v>
      </c>
      <c r="L38" s="695">
        <f>J38+K38</f>
        <v>104.38</v>
      </c>
    </row>
    <row r="39" spans="1:12" ht="19.5" customHeight="1">
      <c r="A39" s="879" t="s">
        <v>190</v>
      </c>
      <c r="B39" s="877" t="s">
        <v>173</v>
      </c>
      <c r="C39" s="711">
        <v>2.51</v>
      </c>
      <c r="D39" s="668" t="s">
        <v>166</v>
      </c>
      <c r="E39" s="712">
        <v>3.82</v>
      </c>
      <c r="F39" s="713" t="s">
        <v>166</v>
      </c>
      <c r="G39" s="714">
        <f t="shared" si="4"/>
        <v>42.34</v>
      </c>
      <c r="H39" s="715">
        <f t="shared" si="5"/>
        <v>55.35</v>
      </c>
      <c r="I39" s="732">
        <f t="shared" si="6"/>
        <v>97.69</v>
      </c>
      <c r="J39" s="669" t="s">
        <v>166</v>
      </c>
      <c r="K39" s="668" t="s">
        <v>166</v>
      </c>
      <c r="L39" s="740" t="str">
        <f>J39</f>
        <v>х</v>
      </c>
    </row>
    <row r="40" spans="1:12" ht="26.25" customHeight="1">
      <c r="A40" s="880"/>
      <c r="B40" s="878"/>
      <c r="C40" s="720">
        <v>2.48</v>
      </c>
      <c r="D40" s="721"/>
      <c r="E40" s="722">
        <v>3.88</v>
      </c>
      <c r="F40" s="723"/>
      <c r="G40" s="692">
        <f t="shared" si="4"/>
        <v>41.84</v>
      </c>
      <c r="H40" s="693">
        <f t="shared" si="5"/>
        <v>56.22</v>
      </c>
      <c r="I40" s="695">
        <f t="shared" si="6"/>
        <v>98.06</v>
      </c>
      <c r="J40" s="731" t="s">
        <v>166</v>
      </c>
      <c r="K40" s="729" t="s">
        <v>166</v>
      </c>
      <c r="L40" s="741" t="str">
        <f>J40</f>
        <v>х</v>
      </c>
    </row>
    <row r="41" spans="1:12" ht="19.5" customHeight="1">
      <c r="A41" s="879" t="s">
        <v>191</v>
      </c>
      <c r="B41" s="881" t="s">
        <v>210</v>
      </c>
      <c r="C41" s="711">
        <v>3.79</v>
      </c>
      <c r="D41" s="668" t="s">
        <v>166</v>
      </c>
      <c r="E41" s="712">
        <v>3.79</v>
      </c>
      <c r="F41" s="713" t="s">
        <v>166</v>
      </c>
      <c r="G41" s="714">
        <f t="shared" si="4"/>
        <v>63.94</v>
      </c>
      <c r="H41" s="715">
        <f t="shared" si="5"/>
        <v>54.92</v>
      </c>
      <c r="I41" s="732">
        <f t="shared" si="6"/>
        <v>118.86</v>
      </c>
      <c r="J41" s="669" t="s">
        <v>166</v>
      </c>
      <c r="K41" s="668" t="s">
        <v>166</v>
      </c>
      <c r="L41" s="740" t="str">
        <f>J41</f>
        <v>х</v>
      </c>
    </row>
    <row r="42" spans="1:12" ht="25.5" customHeight="1" thickBot="1">
      <c r="A42" s="880"/>
      <c r="B42" s="882"/>
      <c r="C42" s="658">
        <v>3.79</v>
      </c>
      <c r="D42" s="716"/>
      <c r="E42" s="717">
        <v>3.79</v>
      </c>
      <c r="F42" s="738"/>
      <c r="G42" s="682">
        <f t="shared" si="4"/>
        <v>63.94</v>
      </c>
      <c r="H42" s="718">
        <f t="shared" si="5"/>
        <v>54.92</v>
      </c>
      <c r="I42" s="728">
        <f t="shared" si="6"/>
        <v>118.86</v>
      </c>
      <c r="J42" s="719" t="s">
        <v>166</v>
      </c>
      <c r="K42" s="716" t="s">
        <v>166</v>
      </c>
      <c r="L42" s="742" t="str">
        <f>J42</f>
        <v>х</v>
      </c>
    </row>
    <row r="43" spans="1:12" ht="7.5" customHeight="1">
      <c r="A43" s="510"/>
      <c r="B43" s="501"/>
      <c r="C43" s="572"/>
      <c r="D43" s="559"/>
      <c r="E43" s="559"/>
      <c r="F43" s="559"/>
      <c r="G43" s="580"/>
      <c r="H43" s="581"/>
      <c r="I43" s="581"/>
      <c r="J43" s="581"/>
      <c r="K43" s="581"/>
      <c r="L43" s="597"/>
    </row>
    <row r="44" spans="1:12" ht="19.5" customHeight="1" thickBot="1">
      <c r="A44" s="511" t="s">
        <v>192</v>
      </c>
      <c r="B44" s="798" t="s">
        <v>126</v>
      </c>
      <c r="C44" s="794"/>
      <c r="D44" s="794"/>
      <c r="E44" s="794"/>
      <c r="F44" s="794"/>
      <c r="G44" s="794"/>
      <c r="H44" s="794"/>
      <c r="I44" s="794"/>
      <c r="J44" s="794"/>
      <c r="K44" s="794"/>
      <c r="L44" s="794"/>
    </row>
    <row r="45" spans="1:12" ht="19.5" customHeight="1">
      <c r="A45" s="512" t="s">
        <v>193</v>
      </c>
      <c r="B45" s="242" t="s">
        <v>127</v>
      </c>
      <c r="C45" s="255">
        <v>0.4</v>
      </c>
      <c r="D45" s="546"/>
      <c r="E45" s="549"/>
      <c r="F45" s="573"/>
      <c r="G45" s="591"/>
      <c r="H45" s="592"/>
      <c r="I45" s="562">
        <f>ROUND(C45*C$12,2)</f>
        <v>6.75</v>
      </c>
      <c r="J45" s="591"/>
      <c r="K45" s="592"/>
      <c r="L45" s="601"/>
    </row>
    <row r="46" spans="1:12" ht="19.5" customHeight="1" thickBot="1">
      <c r="A46" s="512" t="s">
        <v>194</v>
      </c>
      <c r="B46" s="243" t="s">
        <v>128</v>
      </c>
      <c r="C46" s="249">
        <v>0.24</v>
      </c>
      <c r="D46" s="521"/>
      <c r="E46" s="574"/>
      <c r="F46" s="575"/>
      <c r="G46" s="593"/>
      <c r="H46" s="553"/>
      <c r="I46" s="590">
        <f>ROUND(C46*C$12,2)</f>
        <v>4.05</v>
      </c>
      <c r="J46" s="593"/>
      <c r="K46" s="553"/>
      <c r="L46" s="602"/>
    </row>
    <row r="47" spans="1:6" ht="19.5" customHeight="1" thickBot="1">
      <c r="A47" s="511" t="s">
        <v>195</v>
      </c>
      <c r="B47" s="825" t="s">
        <v>130</v>
      </c>
      <c r="C47" s="801"/>
      <c r="D47" s="801"/>
      <c r="E47" s="801"/>
      <c r="F47" s="826"/>
    </row>
    <row r="48" spans="1:12" ht="30" customHeight="1">
      <c r="A48" s="512" t="s">
        <v>196</v>
      </c>
      <c r="B48" s="242" t="s">
        <v>131</v>
      </c>
      <c r="C48" s="550">
        <v>12.2</v>
      </c>
      <c r="D48" s="551"/>
      <c r="E48" s="549"/>
      <c r="F48" s="573"/>
      <c r="G48" s="591"/>
      <c r="H48" s="592"/>
      <c r="I48" s="562">
        <f>ROUND(C48*C$12,2)</f>
        <v>205.81</v>
      </c>
      <c r="J48" s="591"/>
      <c r="K48" s="592"/>
      <c r="L48" s="601"/>
    </row>
    <row r="49" spans="1:12" ht="30" customHeight="1">
      <c r="A49" s="512" t="s">
        <v>197</v>
      </c>
      <c r="B49" s="242" t="s">
        <v>132</v>
      </c>
      <c r="C49" s="544">
        <v>12.2</v>
      </c>
      <c r="D49" s="545"/>
      <c r="E49" s="548"/>
      <c r="F49" s="576"/>
      <c r="G49" s="594"/>
      <c r="H49" s="528"/>
      <c r="I49" s="566">
        <f>ROUND(C49*I12,2)</f>
        <v>102.97</v>
      </c>
      <c r="J49" s="594"/>
      <c r="K49" s="528"/>
      <c r="L49" s="603"/>
    </row>
    <row r="50" spans="1:12" ht="19.5" customHeight="1" thickBot="1">
      <c r="A50" s="512" t="s">
        <v>198</v>
      </c>
      <c r="B50" s="243" t="s">
        <v>133</v>
      </c>
      <c r="C50" s="249">
        <v>4.9</v>
      </c>
      <c r="D50" s="547"/>
      <c r="E50" s="577"/>
      <c r="F50" s="578"/>
      <c r="G50" s="593"/>
      <c r="H50" s="553"/>
      <c r="I50" s="590">
        <f>ROUND(C50*C$12,2)</f>
        <v>82.66</v>
      </c>
      <c r="J50" s="593"/>
      <c r="K50" s="553"/>
      <c r="L50" s="602"/>
    </row>
    <row r="51" spans="1:12" ht="19.5" customHeight="1" thickBot="1">
      <c r="A51" s="511" t="s">
        <v>199</v>
      </c>
      <c r="B51" s="798" t="s">
        <v>135</v>
      </c>
      <c r="C51" s="799"/>
      <c r="D51" s="799"/>
      <c r="E51" s="799"/>
      <c r="F51" s="799"/>
      <c r="G51" s="799"/>
      <c r="H51" s="799"/>
      <c r="I51" s="799"/>
      <c r="J51" s="799"/>
      <c r="K51" s="799"/>
      <c r="L51" s="799"/>
    </row>
    <row r="52" spans="1:12" ht="19.5" customHeight="1">
      <c r="A52" s="513" t="s">
        <v>200</v>
      </c>
      <c r="B52" s="280" t="s">
        <v>136</v>
      </c>
      <c r="C52" s="255">
        <v>1.5</v>
      </c>
      <c r="D52" s="546"/>
      <c r="E52" s="549"/>
      <c r="F52" s="573"/>
      <c r="G52" s="591"/>
      <c r="H52" s="592"/>
      <c r="I52" s="584">
        <f>ROUND(C52*C12,2)</f>
        <v>25.31</v>
      </c>
      <c r="J52" s="591"/>
      <c r="K52" s="592"/>
      <c r="L52" s="601"/>
    </row>
    <row r="53" spans="1:12" ht="19.5" customHeight="1" thickBot="1">
      <c r="A53" s="514" t="s">
        <v>201</v>
      </c>
      <c r="B53" s="282" t="s">
        <v>137</v>
      </c>
      <c r="C53" s="249">
        <v>0.8</v>
      </c>
      <c r="D53" s="547"/>
      <c r="E53" s="552"/>
      <c r="F53" s="579"/>
      <c r="G53" s="593"/>
      <c r="H53" s="553"/>
      <c r="I53" s="588">
        <f>ROUND(C53*C12,2)</f>
        <v>13.5</v>
      </c>
      <c r="J53" s="593"/>
      <c r="K53" s="553"/>
      <c r="L53" s="602"/>
    </row>
    <row r="54" spans="1:6" ht="15.75">
      <c r="A54" s="533" t="s">
        <v>225</v>
      </c>
      <c r="B54" s="483"/>
      <c r="C54" s="484"/>
      <c r="D54" s="484"/>
      <c r="E54" s="484"/>
      <c r="F54" s="485"/>
    </row>
    <row r="56" spans="2:5" ht="15.75">
      <c r="B56" s="535" t="s">
        <v>226</v>
      </c>
      <c r="C56" s="483"/>
      <c r="E56" s="535" t="s">
        <v>227</v>
      </c>
    </row>
    <row r="58" spans="2:7" ht="16.5">
      <c r="B58" s="536" t="s">
        <v>228</v>
      </c>
      <c r="C58" s="522"/>
      <c r="D58" s="522"/>
      <c r="E58" s="522"/>
      <c r="F58" s="522"/>
      <c r="G58" s="522"/>
    </row>
    <row r="59" spans="2:7" ht="39" customHeight="1">
      <c r="B59" s="700" t="s">
        <v>270</v>
      </c>
      <c r="C59" s="698"/>
      <c r="D59" s="698"/>
      <c r="E59" s="697" t="s">
        <v>265</v>
      </c>
      <c r="F59" s="699"/>
      <c r="G59" s="522"/>
    </row>
    <row r="60" spans="2:7" ht="15.75">
      <c r="B60" s="534"/>
      <c r="C60" s="522"/>
      <c r="D60" s="522"/>
      <c r="E60" s="534"/>
      <c r="G60" s="522"/>
    </row>
    <row r="61" spans="2:7" ht="15.75">
      <c r="B61" s="534" t="s">
        <v>258</v>
      </c>
      <c r="C61" s="522"/>
      <c r="D61" s="522"/>
      <c r="E61" s="534" t="s">
        <v>259</v>
      </c>
      <c r="G61" s="522"/>
    </row>
    <row r="64" ht="12.75">
      <c r="B64" s="537"/>
    </row>
    <row r="65" ht="12.75">
      <c r="B65" s="537"/>
    </row>
  </sheetData>
  <mergeCells count="40">
    <mergeCell ref="A39:A40"/>
    <mergeCell ref="B41:B42"/>
    <mergeCell ref="A41:A42"/>
    <mergeCell ref="A31:A32"/>
    <mergeCell ref="B35:B36"/>
    <mergeCell ref="B37:B38"/>
    <mergeCell ref="A35:A36"/>
    <mergeCell ref="A37:A38"/>
    <mergeCell ref="A25:A26"/>
    <mergeCell ref="B27:B28"/>
    <mergeCell ref="A27:A28"/>
    <mergeCell ref="B29:B30"/>
    <mergeCell ref="A29:A30"/>
    <mergeCell ref="B51:L51"/>
    <mergeCell ref="B17:B18"/>
    <mergeCell ref="A17:A18"/>
    <mergeCell ref="B19:B20"/>
    <mergeCell ref="A19:A20"/>
    <mergeCell ref="B21:B22"/>
    <mergeCell ref="A21:A22"/>
    <mergeCell ref="B23:B24"/>
    <mergeCell ref="A23:A24"/>
    <mergeCell ref="B25:B26"/>
    <mergeCell ref="B16:L16"/>
    <mergeCell ref="B34:L34"/>
    <mergeCell ref="B44:L44"/>
    <mergeCell ref="B47:F47"/>
    <mergeCell ref="B31:B32"/>
    <mergeCell ref="B39:B40"/>
    <mergeCell ref="A8:L8"/>
    <mergeCell ref="A13:A15"/>
    <mergeCell ref="B13:B15"/>
    <mergeCell ref="C13:F13"/>
    <mergeCell ref="G13:L13"/>
    <mergeCell ref="G14:I14"/>
    <mergeCell ref="J14:L14"/>
    <mergeCell ref="B4:L4"/>
    <mergeCell ref="A5:L5"/>
    <mergeCell ref="A6:L6"/>
    <mergeCell ref="A7:L7"/>
  </mergeCells>
  <printOptions/>
  <pageMargins left="0.22" right="0.17" top="0.17" bottom="0.26" header="0.17" footer="0.25"/>
  <pageSetup horizontalDpi="600" verticalDpi="600" orientation="landscape" paperSize="9" scale="7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Водоканал</dc:creator>
  <cp:keywords/>
  <dc:description/>
  <cp:lastModifiedBy>Морозова</cp:lastModifiedBy>
  <cp:lastPrinted>2013-12-13T08:57:43Z</cp:lastPrinted>
  <dcterms:created xsi:type="dcterms:W3CDTF">2005-11-30T06:41:03Z</dcterms:created>
  <dcterms:modified xsi:type="dcterms:W3CDTF">2013-12-13T12:05:45Z</dcterms:modified>
  <cp:category/>
  <cp:version/>
  <cp:contentType/>
  <cp:contentStatus/>
</cp:coreProperties>
</file>